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/>
  <xr:revisionPtr revIDLastSave="0" documentId="13_ncr:1_{C40ACBCA-269B-4C13-88C1-0FA889743E5F}" xr6:coauthVersionLast="36" xr6:coauthVersionMax="36" xr10:uidLastSave="{00000000-0000-0000-0000-000000000000}"/>
  <workbookProtection workbookAlgorithmName="SHA-512" workbookHashValue="LQoDnUq+YDZUOvQI8g+bOzm9QA8IUqdE/2YyatY3VA0Pw76ZEmDONGis2r5tNqzS1BYk52Z6lqJizTg3hldEgA==" workbookSaltValue="SUkgkv0S818F1LiWg9oWQw==" workbookSpinCount="100000" lockStructure="1"/>
  <bookViews>
    <workbookView xWindow="4065" yWindow="0" windowWidth="21570" windowHeight="7980" xr2:uid="{A2A9271C-CC0E-4AC3-9C09-89BF9505722C}"/>
  </bookViews>
  <sheets>
    <sheet name="Rozcestník" sheetId="10" r:id="rId1"/>
    <sheet name="Elektřina zjednodušený" sheetId="7" r:id="rId2"/>
    <sheet name="Plyn zjednodušený" sheetId="8" r:id="rId3"/>
    <sheet name="Elektřina PEVNÁ CENA" sheetId="1" r:id="rId4"/>
    <sheet name="Elektřina SPOT" sheetId="5" r:id="rId5"/>
    <sheet name="Plyn PEVNÁ CENA" sheetId="4" r:id="rId6"/>
    <sheet name="Plyn SPOT" sheetId="12" r:id="rId7"/>
    <sheet name="Návod" sheetId="13" r:id="rId8"/>
    <sheet name="Parametry" sheetId="9" state="hidden" r:id="rId9"/>
    <sheet name="Ceny NN 2022" sheetId="2" state="hidden" r:id="rId10"/>
    <sheet name="Cena SPOT" sheetId="6" state="hidden" r:id="rId11"/>
    <sheet name="CR 2022_plyn" sheetId="3" state="hidden" r:id="rId12"/>
  </sheets>
  <definedNames>
    <definedName name="Amper">'Elektřina zjednodušený'!$B$11</definedName>
    <definedName name="Amper2">'Elektřina PEVNÁ CENA'!$B$8</definedName>
    <definedName name="Amper3">'Elektřina SPOT'!$B$8</definedName>
    <definedName name="BytSMalouSpotrebou">Parametry!$A$21</definedName>
    <definedName name="C_01_d">'Ceny NN 2022'!$A$7:$A$20</definedName>
    <definedName name="C_02_d">'Ceny NN 2022'!$A$28:$A$41</definedName>
    <definedName name="C_03_d">'Ceny NN 2022'!$A$49:$A$62</definedName>
    <definedName name="C_25_d">'Ceny NN 2022'!$A$70:$A$83</definedName>
    <definedName name="C_26_d">'Ceny NN 2022'!$A$94:$A$107</definedName>
    <definedName name="C_27_d">'Ceny NN 2022'!$A$118:$A$131</definedName>
    <definedName name="C_35_d">'Ceny NN 2022'!$A$142:$A$155</definedName>
    <definedName name="C_45_d">'Ceny NN 2022'!$A$166:$A$179</definedName>
    <definedName name="C_46_d">'Ceny NN 2022'!$A$190:$A$203</definedName>
    <definedName name="C_55_d">'Ceny NN 2022'!$A$214:$A$227</definedName>
    <definedName name="C_56_d">'Ceny NN 2022'!$A$238:$A$251</definedName>
    <definedName name="C_62_d">'Ceny NN 2022'!$A$279:$A$292</definedName>
    <definedName name="CenaP">'Plyn zjednodušený'!$B$17</definedName>
    <definedName name="CenaP2">'Plyn PEVNÁ CENA'!$B$10</definedName>
    <definedName name="CenaSpotEE">'Cena SPOT'!$B$2</definedName>
    <definedName name="CenaSpotZP">'Cena SPOT'!$C$2</definedName>
    <definedName name="D_01_d">'Ceny NN 2022'!$A$302:$A$311</definedName>
    <definedName name="D_02_d">'Ceny NN 2022'!$A$319:$A$328</definedName>
    <definedName name="D_25_d">'Ceny NN 2022'!$A$336:$A$345</definedName>
    <definedName name="D_26_d">'Ceny NN 2022'!$A$356:$A$365</definedName>
    <definedName name="D_27_d">'Ceny NN 2022'!$A$376:$A$385</definedName>
    <definedName name="D_35_d">'Ceny NN 2022'!$A$396:$A$405</definedName>
    <definedName name="D_45_d">'Ceny NN 2022'!$A$416:$A$425</definedName>
    <definedName name="D_56_d">'Ceny NN 2022'!$A$436:$A$445</definedName>
    <definedName name="D_57_d">'Ceny NN 2022'!$A$456:$A$469</definedName>
    <definedName name="D_61_d">'Ceny NN 2022'!$A$480:$A$489</definedName>
    <definedName name="dac">'Cena SPOT'!$B$2</definedName>
    <definedName name="DanZElektriny">Parametry!$B$5</definedName>
    <definedName name="das">'Cena SPOT'!$B$2</definedName>
    <definedName name="Distributor">'Elektřina zjednodušený'!$B$7</definedName>
    <definedName name="Distributor2">'Elektřina PEVNÁ CENA'!$B$4</definedName>
    <definedName name="Distributor3">'Elektřina SPOT'!$B$4</definedName>
    <definedName name="DistributorP">'Plyn zjednodušený'!$B$7</definedName>
    <definedName name="DistributorP2">'Plyn PEVNÁ CENA'!$B$4</definedName>
    <definedName name="DistributorP3">'Plyn SPOT'!$B$4</definedName>
    <definedName name="DPH">Parametry!$B$10</definedName>
    <definedName name="Faze">'Elektřina zjednodušený'!$B$10</definedName>
    <definedName name="Faze2">'Elektřina PEVNÁ CENA'!$B$7</definedName>
    <definedName name="Faze3">'Elektřina SPOT'!$B$7</definedName>
    <definedName name="Jistic">'Elektřina zjednodušený'!$B$9</definedName>
    <definedName name="Jistic2">'Elektřina PEVNÁ CENA'!$B$6</definedName>
    <definedName name="Jistic3">'Elektřina SPOT'!$B$6</definedName>
    <definedName name="NESPOT">Parametry!$A$2</definedName>
    <definedName name="OTE">Parametry!$B$9</definedName>
    <definedName name="OTEP">Parametry!$B$13</definedName>
    <definedName name="OZEzaMWh">Parametry!$B$8</definedName>
    <definedName name="OZEzaOM">Parametry!$B$7</definedName>
    <definedName name="Pausal">'Elektřina zjednodušený'!$B$22</definedName>
    <definedName name="Pausal2">'Elektřina PEVNÁ CENA'!$B$17</definedName>
    <definedName name="Pausal3">'Elektřina SPOT'!$B$17</definedName>
    <definedName name="PausalP">'Plyn zjednodušený'!$B$16</definedName>
    <definedName name="PausalP2">'Plyn PEVNÁ CENA'!$B$11</definedName>
    <definedName name="PausalP3">'Plyn SPOT'!$B$12</definedName>
    <definedName name="PausalZjednoduseny">Parametry!$B$11</definedName>
    <definedName name="Prirazka3">'Elektřina SPOT'!$B$16</definedName>
    <definedName name="PrirazkaEE">'Cena SPOT'!$B$3</definedName>
    <definedName name="PrirazkaP3">'Plyn SPOT'!$B$11</definedName>
    <definedName name="PrirazkaZP">'Cena SPOT'!$C$3</definedName>
    <definedName name="Produkt">'Elektřina zjednodušený'!$B$4</definedName>
    <definedName name="ProduktP">'Plyn zjednodušený'!$B$4</definedName>
    <definedName name="Sazba">'Elektřina zjednodušený'!$B$8</definedName>
    <definedName name="Sazba2">'Elektřina PEVNÁ CENA'!$B$5</definedName>
    <definedName name="Sazba3">'Elektřina SPOT'!$B$5</definedName>
    <definedName name="SilovkaNT">'Elektřina zjednodušený'!$B$24</definedName>
    <definedName name="SilovkaNT2">'Elektřina PEVNÁ CENA'!$B$16</definedName>
    <definedName name="SilovkaVT">'Elektřina zjednodušený'!$B$23</definedName>
    <definedName name="SilovkaVT2">'Elektřina PEVNÁ CENA'!$B$15</definedName>
    <definedName name="SPOT">Parametry!$A$3</definedName>
    <definedName name="Spotreba">'Elektřina zjednodušený'!$B$17</definedName>
    <definedName name="SpotrebaNT">'Elektřina zjednodušený'!$B$19</definedName>
    <definedName name="SpotrebaNT2">'Elektřina PEVNÁ CENA'!$B$12</definedName>
    <definedName name="SpotrebaNT3">'Elektřina SPOT'!$B$12</definedName>
    <definedName name="SpotrebaP">'Plyn zjednodušený'!$B$13</definedName>
    <definedName name="SpotrebaP2">'Plyn PEVNÁ CENA'!$B$7</definedName>
    <definedName name="SpotrebaP3">'Plyn SPOT'!$B$7</definedName>
    <definedName name="SpotrebaVT">'Elektřina zjednodušený'!$B$18</definedName>
    <definedName name="SpotrebaVT2">'Elektřina PEVNÁ CENA'!$B$11</definedName>
    <definedName name="SpotrebaVT3">'Elektřina SPOT'!$B$11</definedName>
    <definedName name="SystemoveSluzby">Parametry!$B$6</definedName>
    <definedName name="TabulkaVyuziti">Parametry!$A$21:$G$23</definedName>
    <definedName name="TabulkaVyuzitiP">Parametry!$A$27:$B$30</definedName>
    <definedName name="Vyuziti">'Elektřina zjednodušený'!$B$14</definedName>
    <definedName name="VyuzitiP">'Plyn zjednodušený'!$B$10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5" l="1"/>
  <c r="A11" i="5"/>
  <c r="B20" i="1" l="1"/>
  <c r="A15" i="1"/>
  <c r="A11" i="1"/>
  <c r="J87" i="2"/>
  <c r="J88" i="2"/>
  <c r="J89" i="2"/>
  <c r="J111" i="2"/>
  <c r="J112" i="2"/>
  <c r="J113" i="2"/>
  <c r="J135" i="2"/>
  <c r="J136" i="2"/>
  <c r="J137" i="2"/>
  <c r="J159" i="2"/>
  <c r="J160" i="2"/>
  <c r="J161" i="2"/>
  <c r="J183" i="2"/>
  <c r="J184" i="2"/>
  <c r="J185" i="2"/>
  <c r="J207" i="2"/>
  <c r="J208" i="2"/>
  <c r="J209" i="2"/>
  <c r="J231" i="2"/>
  <c r="J232" i="2"/>
  <c r="J233" i="2"/>
  <c r="J255" i="2"/>
  <c r="J256" i="2"/>
  <c r="J257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7" i="2"/>
  <c r="B15" i="5" l="1"/>
  <c r="B15" i="12"/>
  <c r="B10" i="12"/>
  <c r="B18" i="8"/>
  <c r="B25" i="7"/>
  <c r="B16" i="8" l="1"/>
  <c r="B13" i="8"/>
  <c r="B21" i="8" s="1"/>
  <c r="B17" i="7"/>
  <c r="B19" i="7" s="1"/>
  <c r="B22" i="7"/>
  <c r="B18" i="7" l="1"/>
  <c r="B18" i="12" l="1"/>
  <c r="B19" i="12" s="1"/>
  <c r="B14" i="4"/>
  <c r="B23" i="5"/>
  <c r="B24" i="5" s="1"/>
  <c r="B24" i="8"/>
  <c r="B25" i="8" s="1"/>
  <c r="B26" i="8" s="1"/>
  <c r="A23" i="7"/>
  <c r="B8" i="7"/>
  <c r="B28" i="7" s="1"/>
  <c r="F23" i="9"/>
  <c r="E23" i="9"/>
  <c r="F22" i="9"/>
  <c r="E22" i="9"/>
  <c r="B9" i="7"/>
  <c r="A18" i="7" l="1"/>
  <c r="B31" i="7"/>
  <c r="B32" i="7" s="1"/>
  <c r="B33" i="7" s="1"/>
  <c r="B17" i="4" l="1"/>
  <c r="B18" i="4" s="1"/>
  <c r="H495" i="2" l="1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B23" i="1" l="1"/>
  <c r="B24" i="1" s="1"/>
  <c r="G265" i="2"/>
  <c r="F265" i="2"/>
  <c r="E265" i="2"/>
  <c r="D265" i="2"/>
  <c r="C2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196CFDE0-46F9-44F6-BC75-DE272CAE6D7B}">
      <text>
        <r>
          <rPr>
            <sz val="9"/>
            <color indexed="81"/>
            <rFont val="Tahoma"/>
            <family val="2"/>
            <charset val="238"/>
          </rPr>
          <t>červen-srpen 2022</t>
        </r>
      </text>
    </comment>
    <comment ref="C2" authorId="0" shapeId="0" xr:uid="{2A8ED4AE-1A32-4971-A9DE-09C123E4D541}">
      <text>
        <r>
          <rPr>
            <sz val="9"/>
            <color indexed="81"/>
            <rFont val="Tahoma"/>
            <family val="2"/>
            <charset val="238"/>
          </rPr>
          <t>Jedná se o EGSI pro CZ VTP</t>
        </r>
      </text>
    </comment>
  </commentList>
</comments>
</file>

<file path=xl/sharedStrings.xml><?xml version="1.0" encoding="utf-8"?>
<sst xmlns="http://schemas.openxmlformats.org/spreadsheetml/2006/main" count="1775" uniqueCount="601">
  <si>
    <t>I.</t>
  </si>
  <si>
    <t>Podmínky pro distribuci elektřiny konečným zákazníkům kategorie C a kategorie D</t>
  </si>
  <si>
    <t>Sazba C 01d - Jednotarifová sazba (pro malou spotřebu)</t>
  </si>
  <si>
    <t>Pevná cena distribuce elektřiny se skládá:</t>
  </si>
  <si>
    <t>·        z měsíčního platu za příkon podle jmenovité proudové hodnoty hlavního jističe před elektroměrem, jehož výše v Kč činí:</t>
  </si>
  <si>
    <t>LDS Sever</t>
  </si>
  <si>
    <t>SV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</si>
  <si>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</si>
  <si>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</si>
  <si>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</si>
  <si>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</si>
  <si>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</si>
  <si>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</si>
  <si>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</si>
  <si>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</si>
  <si>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</si>
  <si>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</si>
  <si>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</si>
  <si>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</si>
  <si>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 xml:space="preserve">jistič nad 3x160 A za každou 1A </t>
  </si>
  <si>
    <t>jistič nad 1x25 A za každou 1 A</t>
  </si>
  <si>
    <t>·        z platu za distribuované množství elektřiny:</t>
  </si>
  <si>
    <t>Kč/MWh</t>
  </si>
  <si>
    <t>Sazba C 02d - Jednotarifová sazba (pro střední spotřebu)</t>
  </si>
  <si>
    <t>Sazba C 03d - Jednotarifová sazba (pro vyšší spotřebu)</t>
  </si>
  <si>
    <t>Sazba C 25d - Dvoutarifová sazba s operativním řízením doby platnosti nízkého tarifu po dobu 8 hodin</t>
  </si>
  <si>
    <t>·        z platu za distribuované množství elektřiny ve vysokém tarifu:</t>
  </si>
  <si>
    <t>·        z platu za distribuované množství elektřiny v nízkém tarifu:</t>
  </si>
  <si>
    <t>Sazba C 26d - Dvoutarifová sazba s operativním řízením doby platnosti nízkého tarifu po dobu 8 hodin</t>
  </si>
  <si>
    <t>·        z měsíčního platu za příkon podle jmenovité proudové hodnoty hlavního jističe před elektroměrem, jehož výše v Kč činí:</t>
  </si>
  <si>
    <t xml:space="preserve">jistič nad 3x160 A za každou 1A  </t>
  </si>
  <si>
    <t>Sazba C 27d - Dvoutarifová sazba s operativním řízením doby platnosti nízkého tarifu po dobu 8 hodin</t>
  </si>
  <si>
    <t>Sazba C 35d - Dvoutarifová sazba s operativním řízením doby platnosti nízkého tarifu po dobu 16 hodin</t>
  </si>
  <si>
    <t>Sazba C 45d - Dvoutarifová sazba s operativním řízením doby platnosti nízkého tarifu po dobu 20 hodin</t>
  </si>
  <si>
    <t>·        z platu za distribuované množství elektřiny v nízkém tarifu:</t>
  </si>
  <si>
    <t>Sazba C 46d - Dvoutarifová sazba s operativním řízením doby platnosti nízkého tarifu po dobu 20 hodin</t>
  </si>
  <si>
    <t>LDS S</t>
  </si>
  <si>
    <t>jistič do 3x10 A a do 1x25 A včetně [Kč/měsíc]</t>
  </si>
  <si>
    <t>jistič nad 3x10 A do 3x16 A včetně [Kč/měsíc]</t>
  </si>
  <si>
    <t>jistič nad 3x16 A do 3x20 A včetně [Kč/měsíc]</t>
  </si>
  <si>
    <t>jistič nad 3x20 A do 3x25 A včetně [Kč/měsíc]</t>
  </si>
  <si>
    <t>jistič nad 3x25 A do 3x32 A včetně [Kč/měsíc]</t>
  </si>
  <si>
    <t>jistič nad 3x32 A do 3x40 A včetně [Kč/měsíc]</t>
  </si>
  <si>
    <t>jistič nad 3x40 A do 3x50 A včetně [Kč/měsíc]</t>
  </si>
  <si>
    <t>jistič nad 3x50 A do 3x63 A včetně [Kč/měsíc]</t>
  </si>
  <si>
    <t>jistič nad 3x63 A do 3x80 A včetně [Kč/měsíc]</t>
  </si>
  <si>
    <t>jistič nad 3x80 A do 3x100 A včetně [Kč/měsíc]</t>
  </si>
  <si>
    <t>jistič nad 3x100 A do 3x125 A včetně [Kč/měsíc]</t>
  </si>
  <si>
    <t>jistič nad 3x125 A do 3x160 A včetně [Kč/měsíc]</t>
  </si>
  <si>
    <t>jistič nad 3x160 A za každou 1 A [Kč/A/měsíc]</t>
  </si>
  <si>
    <t>jistič nad 1x25 A za každou 1 A [Kč/A/měsíc]</t>
  </si>
  <si>
    <t>Sazba C 55d - Dvoutarifová sazba pro vytápění s tepelným čerpadlem uvedeným do provozu do 31. 3. 2005 a operativním řízením doby platnosti nízkého tarifu po dobu 22 hodin</t>
  </si>
  <si>
    <t>Sazba C 56d - Dvoutarifová sazba pro vytápění s tepelným čerpadlem uvedeným do provozu od 1. 4. 2005 a operativním řízením doby platnosti nízkého tarifu po dobu 22 hodin</t>
  </si>
  <si>
    <t>Sazba C 60d – Speciální sazba pro neměřené odběry</t>
  </si>
  <si>
    <t>Pevná cena distribuce elektřiny je stanovena:</t>
  </si>
  <si>
    <t>buď</t>
  </si>
  <si>
    <t>·        stálým měsíčním platem za každých (i započatých) 10 W instalovaného příkonu, jehož výše v Kč činí:</t>
  </si>
  <si>
    <t>Částka za každých (i započatých) 10 W</t>
  </si>
  <si>
    <t>nebo</t>
  </si>
  <si>
    <r>
      <t>·        stálým měsíčním platem</t>
    </r>
    <r>
      <rPr>
        <vertAlign val="subscript"/>
        <sz val="11"/>
        <rFont val="Calibri"/>
        <family val="2"/>
        <charset val="238"/>
      </rPr>
      <t>……………………………</t>
    </r>
  </si>
  <si>
    <t>Výše tohoto platu je u všech distributorů elektřiny uvedených v části II. stejná.</t>
  </si>
  <si>
    <t>Podmínky sazby:</t>
  </si>
  <si>
    <t>Dle schváleného cenového rozhodnutí ERÚ</t>
  </si>
  <si>
    <t>Sazba C 60d – Sazba pro neměřené odběry - veřejné osvětlení</t>
  </si>
  <si>
    <t>Sazba C 62d – Speciální sazba pro veřejné osvětlení</t>
  </si>
  <si>
    <t>IV.</t>
  </si>
  <si>
    <t>Sazby a pevné ceny distribuce elektřiny pro konečné zákazníky odebírající elektřinu ze sítí nízkého napětí -kategorie D</t>
  </si>
  <si>
    <t>Sazba D 01d - Jednotarifová sazba (pro malou spotřebu)</t>
  </si>
  <si>
    <t>jistič do  3x10 A a do 1x25 A včetně</t>
  </si>
  <si>
    <t xml:space="preserve">jistič nad 3x63 A za každou 1A </t>
  </si>
  <si>
    <t>Sazba D 02d - Jednotarifová sazba (pro střední spotřebu)</t>
  </si>
  <si>
    <t>Sazba D 25d - Dvoutarifová sazba s operativním řízením doby platnosti nízkého tarifu po dobu 8 hodin</t>
  </si>
  <si>
    <t>Sazba D 26d - Dvoutarifová sazba s operativním řízením doby platnosti nízkého tarifu po dobu 8 hodin (pro vyšší využití)</t>
  </si>
  <si>
    <t>Sazba D 27d - Dvoutarifová sazba s operativním řízením doby platnosti nízkého tarifu po dobu 8 hodin</t>
  </si>
  <si>
    <t>Sazba D 35d - Dvoutarifová sazba s operativním řízením doby platnosti nízkého tarifu po dobu 16 hodin</t>
  </si>
  <si>
    <t>Sazba D 45d - Dvoutarifová sazba s operativním řízením doby platnosti nízkého tarifu po dobu 20 hodin</t>
  </si>
  <si>
    <t>Sazba D 56d – Dvoutarifová sazba pro vytápění s tepelným čerpadlem uvedeným do provozu od 1. 4. 2005  a operativním řízením doby platnosti nízkého tarifu po dobu 22 hodin</t>
  </si>
  <si>
    <t>Sazba D 57d – Dvoutarifová sazba pro vytápění topným elektrickým spotřebičem a operativním řízením doby platnosti nízkého tarifu po dobu 20 hodin</t>
  </si>
  <si>
    <t>Sazba D 61d – Dvoutarifová sazba ve víkendovém režimu</t>
  </si>
  <si>
    <t>Jistič</t>
  </si>
  <si>
    <t>Sazba</t>
  </si>
  <si>
    <t>D 01 d</t>
  </si>
  <si>
    <t>D_01_d</t>
  </si>
  <si>
    <t>D_02_d</t>
  </si>
  <si>
    <t>D_25_d</t>
  </si>
  <si>
    <t>D_26_d</t>
  </si>
  <si>
    <t>D_27_d</t>
  </si>
  <si>
    <t>D_35_d</t>
  </si>
  <si>
    <t>D_45_d</t>
  </si>
  <si>
    <t>D_56_d</t>
  </si>
  <si>
    <t>D_57_d</t>
  </si>
  <si>
    <t>D_61_d</t>
  </si>
  <si>
    <t>D_61_djistič do  3x10 A a do 1x25 A včetně</t>
  </si>
  <si>
    <t>D_61_djistič nad 3x10 A do 3x16 A včetně</t>
  </si>
  <si>
    <t>D_61_djistič nad 3x16 A do 3x20 A včetně</t>
  </si>
  <si>
    <t>D_61_djistič nad 3x20 A do 3x25 A včetně</t>
  </si>
  <si>
    <t>D_61_djistič nad 3x25 A do 3x32 A včetně</t>
  </si>
  <si>
    <t>D_61_djistič nad 3x32 A do 3x40 A včetně</t>
  </si>
  <si>
    <t>D_61_djistič nad 3x40 A do 3x50 A včetně</t>
  </si>
  <si>
    <t>D_61_djistič nad 3x50 A do 3x63 A včetně</t>
  </si>
  <si>
    <t xml:space="preserve">D_61_djistič nad 3x63 A za každou 1A </t>
  </si>
  <si>
    <t>D_61_djistič nad 1x25 A za každou 1 A</t>
  </si>
  <si>
    <t>D_61_d·        z platu za distribuované množství elektřiny ve vysokém tarifu:</t>
  </si>
  <si>
    <t>D_61_dKč/MWh</t>
  </si>
  <si>
    <t>D_61_d·        z platu za distribuované množství elektřiny v nízkém tarifu:</t>
  </si>
  <si>
    <t>D_61_dNTKč/MWh</t>
  </si>
  <si>
    <t>D_57_djistič do  3x10 A a do 1x25 A včetně</t>
  </si>
  <si>
    <t>D_57_djistič nad 3x10 A do 3x16 A včetně</t>
  </si>
  <si>
    <t>D_57_djistič nad 3x16 A do 3x20 A včetně</t>
  </si>
  <si>
    <t>D_57_djistič nad 3x20 A do 3x25 A včetně</t>
  </si>
  <si>
    <t>D_57_djistič nad 3x25 A do 3x32 A včetně</t>
  </si>
  <si>
    <t>D_57_djistič nad 3x32 A do 3x40 A včetně</t>
  </si>
  <si>
    <t>D_57_djistič nad 3x40 A do 3x50 A včetně</t>
  </si>
  <si>
    <t>D_57_djistič nad 3x50 A do 3x63 A včetně</t>
  </si>
  <si>
    <t>D_57_djistič nad 3x63 A do 3x80 A včetně</t>
  </si>
  <si>
    <t>D_57_djistič nad 3x80 A do 3x100 A včetně</t>
  </si>
  <si>
    <t>D_57_djistič nad 3x100 A do 3x125 A včetně</t>
  </si>
  <si>
    <t>D_57_djistič nad 3x125 A do 3x160 A včetně</t>
  </si>
  <si>
    <t xml:space="preserve">D_57_djistič nad 3x160 A za každou 1A  </t>
  </si>
  <si>
    <t>D_57_djistič nad 1x25 A za každou 1 A</t>
  </si>
  <si>
    <t>D_57_d·        z platu za distribuované množství elektřiny ve vysokém tarifu:</t>
  </si>
  <si>
    <t>D_57_dKč/MWh</t>
  </si>
  <si>
    <t>D_57_d·        z platu za distribuované množství elektřiny v nízkém tarifu:</t>
  </si>
  <si>
    <t>D_57_dNTKč/MWh</t>
  </si>
  <si>
    <t>D_56_djistič do  3x10 A a do 1x25 A včetně</t>
  </si>
  <si>
    <t>D_56_djistič nad 3x10 A do 3x16 A včetně</t>
  </si>
  <si>
    <t>D_56_djistič nad 3x16 A do 3x20 A včetně</t>
  </si>
  <si>
    <t>D_56_djistič nad 3x20 A do 3x25 A včetně</t>
  </si>
  <si>
    <t>D_56_djistič nad 3x25 A do 3x32 A včetně</t>
  </si>
  <si>
    <t>D_56_djistič nad 3x32 A do 3x40 A včetně</t>
  </si>
  <si>
    <t>D_56_djistič nad 3x40 A do 3x50 A včetně</t>
  </si>
  <si>
    <t>D_56_djistič nad 3x50 A do 3x63 A včetně</t>
  </si>
  <si>
    <t xml:space="preserve">D_56_djistič nad 3x63 A za každou 1A </t>
  </si>
  <si>
    <t>D_56_djistič nad 1x25 A za každou 1 A</t>
  </si>
  <si>
    <t>D_56_d·        z platu za distribuované množství elektřiny ve vysokém tarifu:</t>
  </si>
  <si>
    <t>D_56_dKč/MWh</t>
  </si>
  <si>
    <t>D_56_d·        z platu za distribuované množství elektřiny v nízkém tarifu:</t>
  </si>
  <si>
    <t>D_56_dNTKč/MWh</t>
  </si>
  <si>
    <t>D_45_djistič do  3x10 A a do 1x25 A včetně</t>
  </si>
  <si>
    <t>D_45_djistič nad 3x10 A do 3x16 A včetně</t>
  </si>
  <si>
    <t>D_45_djistič nad 3x16 A do 3x20 A včetně</t>
  </si>
  <si>
    <t>D_45_djistič nad 3x20 A do 3x25 A včetně</t>
  </si>
  <si>
    <t>D_45_djistič nad 3x25 A do 3x32 A včetně</t>
  </si>
  <si>
    <t>D_45_djistič nad 3x32 A do 3x40 A včetně</t>
  </si>
  <si>
    <t>D_45_djistič nad 3x40 A do 3x50 A včetně</t>
  </si>
  <si>
    <t>D_45_djistič nad 3x50 A do 3x63 A včetně</t>
  </si>
  <si>
    <t xml:space="preserve">D_45_djistič nad 3x63 A za každou 1A </t>
  </si>
  <si>
    <t>D_45_djistič nad 1x25 A za každou 1 A</t>
  </si>
  <si>
    <t>D_45_d·        z platu za distribuované množství elektřiny ve vysokém tarifu:</t>
  </si>
  <si>
    <t>D_45_dKč/MWh</t>
  </si>
  <si>
    <t>D_45_d·        z platu za distribuované množství elektřiny v nízkém tarifu:</t>
  </si>
  <si>
    <t>D_45_dNTKč/MWh</t>
  </si>
  <si>
    <t>D_35_djistič do  3x10 A a do 1x25 A včetně</t>
  </si>
  <si>
    <t>D_35_djistič nad 3x10 A do 3x16 A včetně</t>
  </si>
  <si>
    <t>D_35_djistič nad 3x16 A do 3x20 A včetně</t>
  </si>
  <si>
    <t>D_35_djistič nad 3x20 A do 3x25 A včetně</t>
  </si>
  <si>
    <t>D_35_djistič nad 3x25 A do 3x32 A včetně</t>
  </si>
  <si>
    <t>D_35_djistič nad 3x32 A do 3x40 A včetně</t>
  </si>
  <si>
    <t>D_35_djistič nad 3x40 A do 3x50 A včetně</t>
  </si>
  <si>
    <t>D_35_djistič nad 3x50 A do 3x63 A včetně</t>
  </si>
  <si>
    <t xml:space="preserve">D_35_djistič nad 3x63 A za každou 1A </t>
  </si>
  <si>
    <t>D_35_djistič nad 1x25 A za každou 1 A</t>
  </si>
  <si>
    <t>D_35_d·        z platu za distribuované množství elektřiny ve vysokém tarifu:</t>
  </si>
  <si>
    <t>D_35_dKč/MWh</t>
  </si>
  <si>
    <t>D_35_d·        z platu za distribuované množství elektřiny v nízkém tarifu:</t>
  </si>
  <si>
    <t>D_35_dNTKč/MWh</t>
  </si>
  <si>
    <t>D_27_djistič do  3x10 A a do 1x25 A včetně</t>
  </si>
  <si>
    <t>D_27_djistič nad 3x10 A do 3x16 A včetně</t>
  </si>
  <si>
    <t>D_27_djistič nad 3x16 A do 3x20 A včetně</t>
  </si>
  <si>
    <t>D_27_djistič nad 3x20 A do 3x25 A včetně</t>
  </si>
  <si>
    <t>D_27_djistič nad 3x25 A do 3x32 A včetně</t>
  </si>
  <si>
    <t>D_27_djistič nad 3x32 A do 3x40 A včetně</t>
  </si>
  <si>
    <t>D_27_djistič nad 3x40 A do 3x50 A včetně</t>
  </si>
  <si>
    <t>D_27_djistič nad 3x50 A do 3x63 A včetně</t>
  </si>
  <si>
    <t xml:space="preserve">D_27_djistič nad 3x63 A za každou 1A </t>
  </si>
  <si>
    <t>D_27_djistič nad 1x25 A za každou 1 A</t>
  </si>
  <si>
    <t>D_27_d·        z platu za distribuované množství elektřiny ve vysokém tarifu:</t>
  </si>
  <si>
    <t>D_27_dKč/MWh</t>
  </si>
  <si>
    <t>D_27_d·        z platu za distribuované množství elektřiny v nízkém tarifu:</t>
  </si>
  <si>
    <t>D_27_dNTKč/MWh</t>
  </si>
  <si>
    <t>D_26_djistič do  3x10 A a do 1x25 A včetně</t>
  </si>
  <si>
    <t>D_26_djistič nad 3x10 A do 3x16 A včetně</t>
  </si>
  <si>
    <t>D_26_djistič nad 3x16 A do 3x20 A včetně</t>
  </si>
  <si>
    <t>D_26_djistič nad 3x20 A do 3x25 A včetně</t>
  </si>
  <si>
    <t>D_26_djistič nad 3x25 A do 3x32 A včetně</t>
  </si>
  <si>
    <t>D_26_djistič nad 3x32 A do 3x40 A včetně</t>
  </si>
  <si>
    <t>D_26_djistič nad 3x40 A do 3x50 A včetně</t>
  </si>
  <si>
    <t>D_26_djistič nad 3x50 A do 3x63 A včetně</t>
  </si>
  <si>
    <t xml:space="preserve">D_26_djistič nad 3x63 A za každou 1A </t>
  </si>
  <si>
    <t>D_26_djistič nad 1x25 A za každou 1 A</t>
  </si>
  <si>
    <t>D_26_d·        z platu za distribuované množství elektřiny ve vysokém tarifu:</t>
  </si>
  <si>
    <t>D_26_dKč/MWh</t>
  </si>
  <si>
    <t>D_26_d·        z platu za distribuované množství elektřiny v nízkém tarifu:</t>
  </si>
  <si>
    <t>D_26_dNTKč/MWh</t>
  </si>
  <si>
    <t>D_25_djistič do  3x10 A a do 1x25 A včetně</t>
  </si>
  <si>
    <t>D_25_djistič nad 3x10 A do 3x16 A včetně</t>
  </si>
  <si>
    <t>D_25_djistič nad 3x16 A do 3x20 A včetně</t>
  </si>
  <si>
    <t>D_25_djistič nad 3x20 A do 3x25 A včetně</t>
  </si>
  <si>
    <t>D_25_djistič nad 3x25 A do 3x32 A včetně</t>
  </si>
  <si>
    <t>D_25_djistič nad 3x32 A do 3x40 A včetně</t>
  </si>
  <si>
    <t>D_25_djistič nad 3x40 A do 3x50 A včetně</t>
  </si>
  <si>
    <t>D_25_djistič nad 3x50 A do 3x63 A včetně</t>
  </si>
  <si>
    <t xml:space="preserve">D_25_djistič nad 3x63 A za každou 1A </t>
  </si>
  <si>
    <t>D_25_djistič nad 1x25 A za každou 1 A</t>
  </si>
  <si>
    <t>D_25_d·        z platu za distribuované množství elektřiny ve vysokém tarifu:</t>
  </si>
  <si>
    <t>D_25_dKč/MWh</t>
  </si>
  <si>
    <t>D_25_d·        z platu za distribuované množství elektřiny v nízkém tarifu:</t>
  </si>
  <si>
    <t>D_25_dNTKč/MWh</t>
  </si>
  <si>
    <t>D_02_djistič do  3x10 A a do 1x25 A včetně</t>
  </si>
  <si>
    <t>D_02_djistič nad 3x10 A do 3x16 A včetně</t>
  </si>
  <si>
    <t>D_02_djistič nad 3x16 A do 3x20 A včetně</t>
  </si>
  <si>
    <t>D_02_djistič nad 3x20 A do 3x25 A včetně</t>
  </si>
  <si>
    <t>D_02_djistič nad 3x25 A do 3x32 A včetně</t>
  </si>
  <si>
    <t>D_02_djistič nad 3x32 A do 3x40 A včetně</t>
  </si>
  <si>
    <t>D_02_djistič nad 3x40 A do 3x50 A včetně</t>
  </si>
  <si>
    <t>D_02_djistič nad 3x50 A do 3x63 A včetně</t>
  </si>
  <si>
    <t xml:space="preserve">D_02_djistič nad 3x63 A za každou 1A </t>
  </si>
  <si>
    <t>D_02_djistič nad 1x25 A za každou 1 A</t>
  </si>
  <si>
    <t>D_02_d·        z platu za distribuované množství elektřiny:</t>
  </si>
  <si>
    <t>D_02_dKč/MWh</t>
  </si>
  <si>
    <t>D_01_djistič do  3x10 A a do 1x25 A včetně</t>
  </si>
  <si>
    <t>D_01_djistič nad 3x10 A do 3x16 A včetně</t>
  </si>
  <si>
    <t>D_01_djistič nad 3x16 A do 3x20 A včetně</t>
  </si>
  <si>
    <t>D_01_djistič nad 3x20 A do 3x25 A včetně</t>
  </si>
  <si>
    <t>D_01_djistič nad 3x25 A do 3x32 A včetně</t>
  </si>
  <si>
    <t>D_01_djistič nad 3x32 A do 3x40 A včetně</t>
  </si>
  <si>
    <t>D_01_djistič nad 3x40 A do 3x50 A včetně</t>
  </si>
  <si>
    <t>D_01_djistič nad 3x50 A do 3x63 A včetně</t>
  </si>
  <si>
    <t xml:space="preserve">D_01_djistič nad 3x63 A za každou 1A </t>
  </si>
  <si>
    <t>D_01_djistič nad 1x25 A za každou 1 A</t>
  </si>
  <si>
    <t>D_01_d·        z platu za distribuované množství elektřiny:</t>
  </si>
  <si>
    <t>D_01_dKč/MWh</t>
  </si>
  <si>
    <t>Stálá měsíční platba bez DPH [Kč/měsíc]</t>
  </si>
  <si>
    <t>Cena silové elektřiny v nízkém tarifu bez DPH [Kč/MWh]</t>
  </si>
  <si>
    <t>Počet fází</t>
  </si>
  <si>
    <t>Měsíční záloha včetně DPH při počtu 12 záloh [Kč]</t>
  </si>
  <si>
    <t>Pevná cena komodity</t>
  </si>
  <si>
    <t>Očekávaná roční spotřeba v nízkém tarifu [MWh]</t>
  </si>
  <si>
    <t>Identifikační údaje</t>
  </si>
  <si>
    <t>Spotřeba</t>
  </si>
  <si>
    <t>Ceny</t>
  </si>
  <si>
    <t>Záloha</t>
  </si>
  <si>
    <t>Orientační výše měsíční zálohy včetně DPH [Kč]</t>
  </si>
  <si>
    <t>EG.D, a.s.</t>
  </si>
  <si>
    <t>Dvousložková cena</t>
  </si>
  <si>
    <t>Pražská plynárenská distribuce, a.s.</t>
  </si>
  <si>
    <t>GasNet, s.r.o.</t>
  </si>
  <si>
    <t>Přepočtená roční spotřeba v odběrném místě v pásmu „nad – do včetně“ [MWh/rok]</t>
  </si>
  <si>
    <t>Cena za distribuovaný plyn</t>
  </si>
  <si>
    <r>
      <t>Roční cena za denní rezervovanou pevnou distribuční kapacitu C</t>
    </r>
    <r>
      <rPr>
        <vertAlign val="subscript"/>
        <sz val="11"/>
        <color theme="1"/>
        <rFont val="Calibri"/>
        <family val="2"/>
        <charset val="238"/>
      </rPr>
      <t>rd</t>
    </r>
    <r>
      <rPr>
        <sz val="11"/>
        <color theme="1"/>
        <rFont val="Arial"/>
        <family val="2"/>
        <charset val="238"/>
        <scheme val="minor"/>
      </rPr>
      <t xml:space="preserve"> </t>
    </r>
  </si>
  <si>
    <t>Stálý měsíční plat za přistavenou kapacitu</t>
  </si>
  <si>
    <t>Kč/tis. m3</t>
  </si>
  <si>
    <t>Kč/měs</t>
  </si>
  <si>
    <t>nad 63 MWh</t>
  </si>
  <si>
    <t>x</t>
  </si>
  <si>
    <t>od 45 do 63 MWh</t>
  </si>
  <si>
    <t>od 25 do 45 MWh</t>
  </si>
  <si>
    <t>od 15 do 25 MWh</t>
  </si>
  <si>
    <t>od 7,56 do 15 MWh</t>
  </si>
  <si>
    <t>od 1,89 do 7,56 MWh</t>
  </si>
  <si>
    <t>od 0 do 1,89 MWh</t>
  </si>
  <si>
    <t>Poslední známá cena na následující období (která Vám byla dodavatelem oznámena).</t>
  </si>
  <si>
    <t>Očekávaná roční spotřeba [MWh]</t>
  </si>
  <si>
    <t>Cena plynu bez DPH [Kč/MWh]</t>
  </si>
  <si>
    <t>Průměrná cena za posl. 3 měsíce</t>
  </si>
  <si>
    <t>ELEKTŘINA</t>
  </si>
  <si>
    <t>PLYN</t>
  </si>
  <si>
    <t>Cena komodity navázaná na SPOT</t>
  </si>
  <si>
    <t>Domácnost využívající plyn k vaření</t>
  </si>
  <si>
    <t>Domácnost (byt) využívající plyn k vaření, ohřevu vody a topení</t>
  </si>
  <si>
    <t>Domácnost (rodinný dům) využívající plyn k vaření, ohřevu vody a topení</t>
  </si>
  <si>
    <t>Využití</t>
  </si>
  <si>
    <t>Elektřina</t>
  </si>
  <si>
    <t>Charakter odběru</t>
  </si>
  <si>
    <t>Reprezentativní spotřeba</t>
  </si>
  <si>
    <t>D25d, 3x25|VT: 2,1|NT: 2,0 MWh</t>
  </si>
  <si>
    <t>D45d, 3x25|VT: 0,8|NT: 7,3 MWh</t>
  </si>
  <si>
    <t>Jak využíváte elektřinu?</t>
  </si>
  <si>
    <t>D02d, 3x25|VT: 2,3 MWh</t>
  </si>
  <si>
    <t>Byt s malou spotřebou (D02d, 3x25)</t>
  </si>
  <si>
    <t>Vytápění akumulačním spotřebičem, nebo ohřev vody (D25d, 3x25)</t>
  </si>
  <si>
    <t>Vytápění přímotopem (D45d, 3x25)</t>
  </si>
  <si>
    <t>Produkt</t>
  </si>
  <si>
    <t>Typ produktu</t>
  </si>
  <si>
    <t>Pevná cena komodity podle ceníku dodavatele</t>
  </si>
  <si>
    <t>Cena komodity navázaná na cenu spotového (denního) trhu</t>
  </si>
  <si>
    <t>Daň z elektřiny</t>
  </si>
  <si>
    <t>Systémové služby</t>
  </si>
  <si>
    <t>OZE/Ampér/Fázi/Měsíc</t>
  </si>
  <si>
    <t>OZE/MWh</t>
  </si>
  <si>
    <t>OTE</t>
  </si>
  <si>
    <t>DPH</t>
  </si>
  <si>
    <t>OTE plyn</t>
  </si>
  <si>
    <t>Jak využíváte plyn?</t>
  </si>
  <si>
    <t>Výpočet záloh za elektřinu</t>
  </si>
  <si>
    <t>Výpočet záloh za plyn</t>
  </si>
  <si>
    <t>Elektřina zjednodušený</t>
  </si>
  <si>
    <t>Plyn zjednodušený</t>
  </si>
  <si>
    <t>Elektřina PEVNÁ CENA</t>
  </si>
  <si>
    <t>Elektřina SPOT</t>
  </si>
  <si>
    <t>Plyn PEVNÁ CENA</t>
  </si>
  <si>
    <t>Plyn SPOT</t>
  </si>
  <si>
    <t>Plyn</t>
  </si>
  <si>
    <t>Pravidelná měsíční platba za odběrné místo nezávislá na množství odebrané elektřiny.</t>
  </si>
  <si>
    <t>Upozornění:</t>
  </si>
  <si>
    <t>Verze:</t>
  </si>
  <si>
    <t>sazba</t>
  </si>
  <si>
    <t>jistič</t>
  </si>
  <si>
    <t>poměr VT</t>
  </si>
  <si>
    <t>poměr NT</t>
  </si>
  <si>
    <t>spotřeba</t>
  </si>
  <si>
    <t>Stálý plat [Kč/měsíc]</t>
  </si>
  <si>
    <t>Poslední známá cena oznámená Vaším dodavatelem.</t>
  </si>
  <si>
    <t>Předpokládaná roční platba včetně DPH [Kč]</t>
  </si>
  <si>
    <t>Celkem za rok</t>
  </si>
  <si>
    <t>Počítá se jako 1/12 z celkové platby zaokrouhlená na stovky směrem nahoru.</t>
  </si>
  <si>
    <t>Roční spotřeba MWh</t>
  </si>
  <si>
    <t>Distribuční území</t>
  </si>
  <si>
    <t>ČEZ Distribuce, a. s.</t>
  </si>
  <si>
    <t>PREdistribuce, a.s.</t>
  </si>
  <si>
    <t>Fáze</t>
  </si>
  <si>
    <t>Proudová hodnota jističe [A]</t>
  </si>
  <si>
    <t>Přirážka</t>
  </si>
  <si>
    <t>Kalkulovaná cena denního (spotového) trhu včetně obchodní přirážky.</t>
  </si>
  <si>
    <t>Cena silové elektřiny bez DPH [Kč/MWh]</t>
  </si>
  <si>
    <t>Stálý měsíční plat bez DPH [Kč/měsíc]</t>
  </si>
  <si>
    <t>Uveďte očekávanou spotřebu, nebo použijte hodnotu z posledního vyúčtování.</t>
  </si>
  <si>
    <t>Stály měsíční plat bez DPH [Kč/měsíc]</t>
  </si>
  <si>
    <t>Pravidelná měsíční platba za odběrné místo nezávislá na množství odebraného plynu.</t>
  </si>
  <si>
    <t>Obchodní přirážka [Kč/MWh]</t>
  </si>
  <si>
    <t>Kalkulovaná cena denního (spotového) trhu.</t>
  </si>
  <si>
    <t>Poslední známá výše obchodní přirážky oznámená Vaším dodavatelem.</t>
  </si>
  <si>
    <t>Údaje o odběrném místě</t>
  </si>
  <si>
    <t>Orientační výpočet záloh</t>
  </si>
  <si>
    <t>Zajímá mě elektřina, mám po ruce své poslední vyúčtování a cena je odvozená od denního trhu (SPOT)</t>
  </si>
  <si>
    <t>Zajímá mě plyn, mám po ruce své poslední vyúčtování a cena je odvozená od denního trhu (SPOT)</t>
  </si>
  <si>
    <t>Počítá se jako 1/12 z celkové platby.</t>
  </si>
  <si>
    <t>Cena elektřiny bez DPH [Kč/MWh]</t>
  </si>
  <si>
    <t>Zajímá mě elektřina, mám po ruce své poslední vyúčtování a mám pevnou cenu produktu</t>
  </si>
  <si>
    <t>Zajímá mě plyn, mám po ruce své poslední vyúčtování a mám pevnou cenu produktu</t>
  </si>
  <si>
    <t>Další informace</t>
  </si>
  <si>
    <t>Návod</t>
  </si>
  <si>
    <t>energiezamene.cz</t>
  </si>
  <si>
    <t>Jak si zkontrolovat zálohy na energie</t>
  </si>
  <si>
    <t>Pravidla pro výpočet záloh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</si>
  <si>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Jestliže dodavatel uplatňuje </t>
    </r>
    <r>
      <rPr>
        <b/>
        <sz val="11"/>
        <color theme="1"/>
        <rFont val="Arial"/>
        <family val="2"/>
        <charset val="238"/>
        <scheme val="minor"/>
      </rPr>
      <t>zálohové platby</t>
    </r>
    <r>
      <rPr>
        <sz val="11"/>
        <color theme="1"/>
        <rFont val="Arial"/>
        <family val="2"/>
        <charset val="238"/>
        <scheme val="minor"/>
      </rPr>
      <t xml:space="preserve">, musí jejich výše podle energetického zákona </t>
    </r>
    <r>
      <rPr>
        <b/>
        <sz val="11"/>
        <color theme="1"/>
        <rFont val="Arial"/>
        <family val="2"/>
        <charset val="238"/>
        <scheme val="minor"/>
      </rPr>
      <t>odpovídat nejvýše důvodně očekávané spotřebě</t>
    </r>
    <r>
      <rPr>
        <sz val="11"/>
        <color theme="1"/>
        <rFont val="Arial"/>
        <family val="2"/>
        <charset val="238"/>
        <scheme val="minor"/>
      </rPr>
      <t>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</si>
  <si>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praxi dodavatel počítá spotřebu domácnosti za předchozí období. Spotřebu následně vynásobí aktuální cenou energie, která odpovídá smlouvě uzavřené mezi spotřebitelem a dodavatelem. Vyšší cenu může dodavatel zohlednit pouze v případě, kdy je znám její budoucí nárůst, např. pokud již oznámil zvýšení ceny nebo spotřebiteli končí fixace ceny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</si>
  <si>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 xml:space="preserve">Stanovená měsíční záloha musí odpovídat očekávané platbě za následující fakturační období (pro které se stanoví záloha) vydělené počtem měsíců tohoto období. </t>
    </r>
  </si>
  <si>
    <t>Kdy se mění zálohy</t>
  </si>
  <si>
    <r>
      <t xml:space="preserve">Výši záloh dodavatelé typicky upravují </t>
    </r>
    <r>
      <rPr>
        <b/>
        <sz val="11"/>
        <color theme="1"/>
        <rFont val="Arial"/>
        <family val="2"/>
        <charset val="238"/>
        <scheme val="minor"/>
      </rPr>
      <t>při vystavení ročního vyúčtování</t>
    </r>
    <r>
      <rPr>
        <sz val="11"/>
        <color theme="1"/>
        <rFont val="Arial"/>
        <family val="2"/>
        <charset val="238"/>
        <scheme val="minor"/>
      </rPr>
      <t xml:space="preserve">. Zálohy se </t>
    </r>
    <r>
      <rPr>
        <b/>
        <sz val="11"/>
        <color theme="1"/>
        <rFont val="Arial"/>
        <family val="2"/>
        <charset val="238"/>
        <scheme val="minor"/>
      </rPr>
      <t>ale mohou měnit častěji, mění-li se cena dodávky</t>
    </r>
    <r>
      <rPr>
        <sz val="11"/>
        <color theme="1"/>
        <rFont val="Arial"/>
        <family val="2"/>
        <charset val="238"/>
        <scheme val="minor"/>
      </rPr>
      <t xml:space="preserve">, což je častý případ v současné situaci, kdy ceny na trzích rychle rostou. Ke změně záloh také dochází např. při </t>
    </r>
    <r>
      <rPr>
        <b/>
        <sz val="11"/>
        <color theme="1"/>
        <rFont val="Arial"/>
        <family val="2"/>
        <charset val="238"/>
        <scheme val="minor"/>
      </rPr>
      <t>změně dodavatele</t>
    </r>
    <r>
      <rPr>
        <sz val="11"/>
        <color theme="1"/>
        <rFont val="Arial"/>
        <family val="2"/>
        <charset val="238"/>
        <scheme val="minor"/>
      </rPr>
      <t>.</t>
    </r>
  </si>
  <si>
    <t>Ani nízké, ani vysoké</t>
  </si>
  <si>
    <r>
      <t>Příliš nízké zálohy</t>
    </r>
    <r>
      <rPr>
        <sz val="11"/>
        <color theme="1"/>
        <rFont val="Arial"/>
        <family val="2"/>
        <charset val="238"/>
        <scheme val="minor"/>
      </rPr>
      <t xml:space="preserve"> oproti skutečné spotřebě (platbám) jsou výhodné jen krátkodobě. Ve výsledném vyúčtování totiž povedou k </t>
    </r>
    <r>
      <rPr>
        <b/>
        <sz val="11"/>
        <color theme="1"/>
        <rFont val="Arial"/>
        <family val="2"/>
        <charset val="238"/>
        <scheme val="minor"/>
      </rPr>
      <t>vysokým nedoplatkům</t>
    </r>
    <r>
      <rPr>
        <sz val="11"/>
        <color theme="1"/>
        <rFont val="Arial"/>
        <family val="2"/>
        <charset val="238"/>
        <scheme val="minor"/>
      </rPr>
      <t>, které bude domácnost muset uhradit nárazově.</t>
    </r>
  </si>
  <si>
    <r>
      <t>Příliš vysoké zálohy</t>
    </r>
    <r>
      <rPr>
        <sz val="11"/>
        <color theme="1"/>
        <rFont val="Arial"/>
        <family val="2"/>
        <charset val="238"/>
        <scheme val="minor"/>
      </rPr>
      <t xml:space="preserve"> také nejsou vhodné. Systematickými přeplatky </t>
    </r>
    <r>
      <rPr>
        <b/>
        <sz val="11"/>
        <color theme="1"/>
        <rFont val="Arial"/>
        <family val="2"/>
        <charset val="238"/>
        <scheme val="minor"/>
      </rPr>
      <t>dodavatele „úvěrujeme“, navíc může dojít k problémům s vracením přeplatků</t>
    </r>
    <r>
      <rPr>
        <sz val="11"/>
        <color theme="1"/>
        <rFont val="Arial"/>
        <family val="2"/>
        <charset val="238"/>
        <scheme val="minor"/>
      </rPr>
      <t>, kdyby náš dodavatel náhle ukončil činnost.</t>
    </r>
  </si>
  <si>
    <t>Zálohy by proto měly být nastaveny tak, aby co nejvíce odpovídaly vaší spotřebě a ceně a řádné vyúčtování nekončilo výrazným nedoplatkem ani přeplatkem.</t>
  </si>
  <si>
    <t>Jak si zálohy můžeme zkontrolovat</t>
  </si>
  <si>
    <r>
      <t xml:space="preserve">Využít lze nového </t>
    </r>
    <r>
      <rPr>
        <b/>
        <sz val="11"/>
        <color theme="1"/>
        <rFont val="Arial"/>
        <family val="2"/>
        <charset val="238"/>
        <scheme val="minor"/>
      </rPr>
      <t>kalkulátoru pro kontrolu záloh na webových stránkách ERÚ (tento soubor)</t>
    </r>
    <r>
      <rPr>
        <sz val="11"/>
        <color theme="1"/>
        <rFont val="Arial"/>
        <family val="2"/>
        <charset val="238"/>
        <scheme val="minor"/>
      </rPr>
      <t>.</t>
    </r>
  </si>
  <si>
    <t>Kalkulátor již zohledňuje odpouštění příspěvku na podporované zdroje energií hrazeného zákazníky. Kalkulátor naopak nezahrnuje tzv. úsporný tarif, jehož výši si můžete spočítat</t>
  </si>
  <si>
    <t>zde (aplikace Ministerstva průmyslu a obchodu).</t>
  </si>
  <si>
    <t>Kromě toho si zálohy můžeme sami zkontrolovat následovně: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</si>
  <si>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Vezměme si </t>
    </r>
    <r>
      <rPr>
        <b/>
        <sz val="11"/>
        <color theme="1"/>
        <rFont val="Arial"/>
        <family val="2"/>
        <charset val="238"/>
        <scheme val="minor"/>
      </rPr>
      <t>vyúčtování</t>
    </r>
    <r>
      <rPr>
        <sz val="11"/>
        <color theme="1"/>
        <rFont val="Arial"/>
        <family val="2"/>
        <charset val="238"/>
        <scheme val="minor"/>
      </rPr>
      <t>, které nám zasílá dodavatel.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</si>
  <si>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části A vyúčtování vezměme celkovou spotřebu měřenou v MWh (megawatthodinách).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</si>
  <si>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vynásobíme cenou jedné megawatthodiny</t>
    </r>
    <r>
      <rPr>
        <sz val="11"/>
        <color theme="1"/>
        <rFont val="Arial"/>
        <family val="2"/>
        <charset val="238"/>
        <scheme val="minor"/>
      </rPr>
      <t>, kterou určuje naše smlouva, zpravidla ji nalezneme v ceníku našeho produktu, který bývá na stránkách dodavatele, v rozhraní našeho internetového účtu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</si>
  <si>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Pozor, </t>
    </r>
    <r>
      <rPr>
        <b/>
        <sz val="11"/>
        <color theme="1"/>
        <rFont val="Arial"/>
        <family val="2"/>
        <charset val="238"/>
        <scheme val="minor"/>
      </rPr>
      <t>potřeba je použít celkovou cenu</t>
    </r>
    <r>
      <rPr>
        <sz val="11"/>
        <color theme="1"/>
        <rFont val="Arial"/>
        <family val="2"/>
        <charset val="238"/>
        <scheme val="minor"/>
      </rPr>
      <t>, tj. včetně regulované platby odpovídající našemu distribučnímu území a daní. Ceník obsahuje i tyto položky, někdy jsou však vypsány odděleně. Jestliže náš dodavatel účtuje také fixní platby nezávislé na spotřebě, k vypočtené záloze je musíme připočíst.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</si>
  <si>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vynásobenou cenou vydělíme počtem měsíců zúčtovacího období</t>
    </r>
    <r>
      <rPr>
        <sz val="11"/>
        <color theme="1"/>
        <rFont val="Arial"/>
        <family val="2"/>
        <charset val="238"/>
        <scheme val="minor"/>
      </rPr>
      <t>, typicky 12 měsíci. Vyúčtování však může zohledňovat i kratší období, například pokud jsme v uplynulém roce měnili dodavatele nebo má naše odběrné místo kratší historii než 1 rok.</t>
    </r>
  </si>
  <si>
    <t>Pokud je měsíční záloha nastavena správně, musí být shodná či nižší než takto námi vypočtená částka.</t>
  </si>
  <si>
    <t>Spotové produkty (produkty s dynamickou cenou)</t>
  </si>
  <si>
    <r>
      <t xml:space="preserve">Jestliže máme sjednaný produkt s dynamickou cenou, která bývá ve smlouvě stanovena vzorcem odvozujícím výslednou cenu energie z burzy, aktuální </t>
    </r>
    <r>
      <rPr>
        <b/>
        <sz val="11"/>
        <color theme="1"/>
        <rFont val="Arial"/>
        <family val="2"/>
        <charset val="238"/>
        <scheme val="minor"/>
      </rPr>
      <t>cenu si musíme podle tohoto vzorce vypočítat nebo se můžeme obrátit na dodavatele</t>
    </r>
    <r>
      <rPr>
        <sz val="11"/>
        <color theme="1"/>
        <rFont val="Arial"/>
        <family val="2"/>
        <charset val="238"/>
        <scheme val="minor"/>
      </rPr>
      <t>, aby nám aktuální cenu sdělil. Solidní dodavatelé by i spotové ceny měli uvádět na svých webových stránkách či nás o nich pravidelně informovat jiným způsobem (emailem apod.).</t>
    </r>
  </si>
  <si>
    <r>
      <t>Právě u spotových produktů se ceny mění velmi rychle</t>
    </r>
    <r>
      <rPr>
        <sz val="11"/>
        <color theme="1"/>
        <rFont val="Arial"/>
        <family val="2"/>
        <charset val="238"/>
        <scheme val="minor"/>
      </rPr>
      <t>, zvlášť nyní. Pokud si takový produkt sjednáme a záloha by se nám dlouho neměnila, může to vést k velmi vysokému nedoplatku při ročním vyúčtování. O přepočet zálohy bychom proto měli sami požádat.</t>
    </r>
  </si>
  <si>
    <t>Snížení spotřeby</t>
  </si>
  <si>
    <r>
      <t xml:space="preserve">Řada domácností kvůli rostoucím cenám energií začala s elektřinou a plynem šetřit. Avšak, vzhledem k tomu, že jsou zálohy stanovovány podle průměrné spotřeby z minulého období, </t>
    </r>
    <r>
      <rPr>
        <b/>
        <sz val="11"/>
        <color theme="1"/>
        <rFont val="Arial"/>
        <family val="2"/>
        <charset val="238"/>
        <scheme val="minor"/>
      </rPr>
      <t>úspory by se do zálohových plateb promítly až se zpožděním</t>
    </r>
    <r>
      <rPr>
        <sz val="11"/>
        <color theme="1"/>
        <rFont val="Arial"/>
        <family val="2"/>
        <charset val="238"/>
        <scheme val="minor"/>
      </rPr>
      <t>.</t>
    </r>
  </si>
  <si>
    <r>
      <t xml:space="preserve">Chceme-li zálohy snížit rychleji, musíme se dodavateli ozvat a o nižší zálohy ho požádat. Ačkoliv dodavatel </t>
    </r>
    <r>
      <rPr>
        <b/>
        <sz val="11"/>
        <color theme="1"/>
        <rFont val="Arial"/>
        <family val="2"/>
        <charset val="238"/>
        <scheme val="minor"/>
      </rPr>
      <t>nemá ze zákona za povinnost nám zálohy snížit rychleji</t>
    </r>
    <r>
      <rPr>
        <sz val="11"/>
        <color theme="1"/>
        <rFont val="Arial"/>
        <family val="2"/>
        <charset val="238"/>
        <scheme val="minor"/>
      </rPr>
      <t xml:space="preserve">, než by odpovídalo popsaným pravidlům výpočtu, jestliže mu </t>
    </r>
    <r>
      <rPr>
        <b/>
        <sz val="11"/>
        <color theme="1"/>
        <rFont val="Arial"/>
        <family val="2"/>
        <charset val="238"/>
        <scheme val="minor"/>
      </rPr>
      <t>úspory doložíme například samoodečtem, seriózní společnost nám vyhoví</t>
    </r>
    <r>
      <rPr>
        <sz val="11"/>
        <color theme="1"/>
        <rFont val="Arial"/>
        <family val="2"/>
        <charset val="238"/>
        <scheme val="minor"/>
      </rPr>
      <t>.</t>
    </r>
  </si>
  <si>
    <t>Co dělat, když zálohy nesedí</t>
  </si>
  <si>
    <t xml:space="preserve">Pokud dodavatel výši záloh nedokáže zdůvodnit a zároveň chybu nenapraví, je čas obrátit se na ERÚ. </t>
  </si>
  <si>
    <t>Jestliže je důvodem růstu záloh zvýšení ceny, které proběhlo v souladu se zákonem, a záloha navýšené ceně odpovídá, ERÚ ani nikdo další ke snížení záloh dodavatele nutit nesmí. Mj. by to vedlo k nedoplatkům ve vyúčtování, které by domácnost musela tak či tak uhradit.</t>
  </si>
  <si>
    <t>Řešením také není zálohy neplatit nebo je neplatit v plné výši, aniž bychom s dodavatelem komunikovali. Takový postup může vést k neoprávněnému odběru a následnému odpojení odběrného místa.</t>
  </si>
  <si>
    <t xml:space="preserve"> </t>
  </si>
  <si>
    <t>Jedná se pouze o orientační výpočet záloh a již zohledňuje odpouštění příspěvku na podporované zdroje energií hrazeného zákazníky. Naopak výpočet nezahrnuje tzv. úsporný tarif, jehož výši si můžete spočítat zde:</t>
  </si>
  <si>
    <t>V případě, že je měsíční záloha stanovená Vaším dodavatelem vyšší než zde vypočtená orientační měsíční záloha, obraťte se nejprve na svého dodavatele energií a žádejte vysvětlení. Měsíční záloha stanovená dodavatelem se může lišit zejména z těchto důvodů: 
a) dodavatel očekává, že v průběhu fakturačního období dojde k růstu cen, 
b) fakturační období je kratší než jeden kalendářní rok.</t>
  </si>
  <si>
    <r>
      <t>Jestliže by nám dodavatel účtoval jiné měsíční zálohy, než odpovídá našemu výpočtu, musíme se mu ozvat a nastavení záloh reklamovat.</t>
    </r>
    <r>
      <rPr>
        <sz val="11"/>
        <color theme="1"/>
        <rFont val="Arial"/>
        <family val="2"/>
        <charset val="238"/>
        <scheme val="minor"/>
      </rPr>
      <t xml:space="preserve"> Požadujme vysvětlení rozdílu a jde-li o chybu, dodavatel ji musí napravit.</t>
    </r>
  </si>
  <si>
    <t>C_01_d</t>
  </si>
  <si>
    <t>C_02_d</t>
  </si>
  <si>
    <t>C_25_d</t>
  </si>
  <si>
    <t>C_26_d</t>
  </si>
  <si>
    <t>C_27_d</t>
  </si>
  <si>
    <t>C_35_d</t>
  </si>
  <si>
    <t>C_45_d</t>
  </si>
  <si>
    <t>C_56_d</t>
  </si>
  <si>
    <t>C_03_d</t>
  </si>
  <si>
    <t>C_46_d</t>
  </si>
  <si>
    <t>C_62_d</t>
  </si>
  <si>
    <t>C_55_d</t>
  </si>
  <si>
    <t>C_01_djistič do 3x10 A a do 1x25 A včetně</t>
  </si>
  <si>
    <t>C_01_djistič nad 3x10 A do 3x16 A včetně</t>
  </si>
  <si>
    <t>C_01_djistič nad 3x16 A do 3x20 A včetně</t>
  </si>
  <si>
    <t>C_01_djistič nad 3x20 A do 3x25 A včetně</t>
  </si>
  <si>
    <t>C_01_djistič nad 3x25 A do 3x32 A včetně</t>
  </si>
  <si>
    <t>C_01_djistič nad 3x32 A do 3x40 A včetně</t>
  </si>
  <si>
    <t>C_01_djistič nad 3x40 A do 3x50 A včetně</t>
  </si>
  <si>
    <t>C_01_djistič nad 3x50 A do 3x63 A včetně</t>
  </si>
  <si>
    <t>C_01_djistič nad 3x63 A do 3x80 A včetně</t>
  </si>
  <si>
    <t>C_01_djistič nad 3x80 A do 3x100 A včetně</t>
  </si>
  <si>
    <t>C_01_djistič nad 3x100 A do 3x125 A včetně</t>
  </si>
  <si>
    <t>C_01_djistič nad 3x125 A do 3x160 A včetně</t>
  </si>
  <si>
    <t xml:space="preserve">C_01_djistič nad 3x160 A za každou 1A </t>
  </si>
  <si>
    <t>C_01_djistič nad 1x25 A za každou 1 A</t>
  </si>
  <si>
    <t>C_01_d·        z platu za distribuované množství elektřiny:</t>
  </si>
  <si>
    <t>C_01_dKč/MWh</t>
  </si>
  <si>
    <t>C_02_djistič do 3x10 A a do 1x25 A včetně</t>
  </si>
  <si>
    <t>C_02_djistič nad 3x10 A do 3x16 A včetně</t>
  </si>
  <si>
    <t>C_02_djistič nad 3x16 A do 3x20 A včetně</t>
  </si>
  <si>
    <t>C_02_djistič nad 3x20 A do 3x25 A včetně</t>
  </si>
  <si>
    <t>C_02_djistič nad 3x25 A do 3x32 A včetně</t>
  </si>
  <si>
    <t>C_02_djistič nad 3x32 A do 3x40 A včetně</t>
  </si>
  <si>
    <t>C_02_djistič nad 3x40 A do 3x50 A včetně</t>
  </si>
  <si>
    <t>C_02_djistič nad 3x50 A do 3x63 A včetně</t>
  </si>
  <si>
    <t>C_02_djistič nad 3x63 A do 3x80 A včetně</t>
  </si>
  <si>
    <t>C_02_djistič nad 3x80 A do 3x100 A včetně</t>
  </si>
  <si>
    <t>C_02_djistič nad 3x100 A do 3x125 A včetně</t>
  </si>
  <si>
    <t>C_02_djistič nad 3x125 A do 3x160 A včetně</t>
  </si>
  <si>
    <t xml:space="preserve">C_02_djistič nad 3x160 A za každou 1A </t>
  </si>
  <si>
    <t>C_02_djistič nad 1x25 A za každou 1 A</t>
  </si>
  <si>
    <t>C_02_d·        z platu za distribuované množství elektřiny:</t>
  </si>
  <si>
    <t>C_02_dKč/MWh</t>
  </si>
  <si>
    <t>C_03_djistič do 3x10 A a do 1x25 A včetně</t>
  </si>
  <si>
    <t>C_03_djistič nad 3x10 A do 3x16 A včetně</t>
  </si>
  <si>
    <t>C_03_djistič nad 3x16 A do 3x20 A včetně</t>
  </si>
  <si>
    <t>C_03_djistič nad 3x20 A do 3x25 A včetně</t>
  </si>
  <si>
    <t>C_03_djistič nad 3x25 A do 3x32 A včetně</t>
  </si>
  <si>
    <t>C_03_djistič nad 3x32 A do 3x40 A včetně</t>
  </si>
  <si>
    <t>C_03_djistič nad 3x40 A do 3x50 A včetně</t>
  </si>
  <si>
    <t>C_03_djistič nad 3x50 A do 3x63 A včetně</t>
  </si>
  <si>
    <t>C_03_djistič nad 3x63 A do 3x80 A včetně</t>
  </si>
  <si>
    <t>C_03_djistič nad 3x80 A do 3x100 A včetně</t>
  </si>
  <si>
    <t>C_03_djistič nad 3x100 A do 3x125 A včetně</t>
  </si>
  <si>
    <t>C_03_djistič nad 3x125 A do 3x160 A včetně</t>
  </si>
  <si>
    <t xml:space="preserve">C_03_djistič nad 3x160 A za každou 1A </t>
  </si>
  <si>
    <t>C_03_djistič nad 1x25 A za každou 1 A</t>
  </si>
  <si>
    <t>C_03_d·        z platu za distribuované množství elektřiny:</t>
  </si>
  <si>
    <t>C_03_dKč/MWh</t>
  </si>
  <si>
    <t>C_25_djistič do 3x10 A a do 1x25 A včetně</t>
  </si>
  <si>
    <t>C_25_djistič nad 3x10 A do 3x16 A včetně</t>
  </si>
  <si>
    <t>C_25_djistič nad 3x16 A do 3x20 A včetně</t>
  </si>
  <si>
    <t>C_25_djistič nad 3x20 A do 3x25 A včetně</t>
  </si>
  <si>
    <t>C_25_djistič nad 3x25 A do 3x32 A včetně</t>
  </si>
  <si>
    <t>C_25_djistič nad 3x32 A do 3x40 A včetně</t>
  </si>
  <si>
    <t>C_25_djistič nad 3x40 A do 3x50 A včetně</t>
  </si>
  <si>
    <t>C_25_djistič nad 3x50 A do 3x63 A včetně</t>
  </si>
  <si>
    <t>C_25_djistič nad 3x63 A do 3x80 A včetně</t>
  </si>
  <si>
    <t>C_25_djistič nad 3x80 A do 3x100 A včetně</t>
  </si>
  <si>
    <t>C_25_djistič nad 3x100 A do 3x125 A včetně</t>
  </si>
  <si>
    <t>C_25_djistič nad 3x125 A do 3x160 A včetně</t>
  </si>
  <si>
    <t xml:space="preserve">C_25_djistič nad 3x160 A za každou 1A </t>
  </si>
  <si>
    <t>C_25_djistič nad 1x25 A za každou 1 A</t>
  </si>
  <si>
    <t>C_25_d·        z platu za distribuované množství elektřiny ve vysokém tarifu:</t>
  </si>
  <si>
    <t>C_25_dKč/MWh</t>
  </si>
  <si>
    <t>C_25_d·        z platu za distribuované množství elektřiny v nízkém tarifu:</t>
  </si>
  <si>
    <t>C_25_dNTKč/MWh</t>
  </si>
  <si>
    <t>C_26_djistič do 3x10 A a do 1x25 A včetně</t>
  </si>
  <si>
    <t>C_26_djistič nad 3x10 A do 3x16 A včetně</t>
  </si>
  <si>
    <t>C_26_djistič nad 3x16 A do 3x20 A včetně</t>
  </si>
  <si>
    <t>C_26_djistič nad 3x20 A do 3x25 A včetně</t>
  </si>
  <si>
    <t>C_26_djistič nad 3x25 A do 3x32 A včetně</t>
  </si>
  <si>
    <t>C_26_djistič nad 3x32 A do 3x40 A včetně</t>
  </si>
  <si>
    <t>C_26_djistič nad 3x40 A do 3x50 A včetně</t>
  </si>
  <si>
    <t>C_26_djistič nad 3x50 A do 3x63 A včetně</t>
  </si>
  <si>
    <t>C_26_djistič nad 3x63 A do 3x80 A včetně</t>
  </si>
  <si>
    <t>C_26_djistič nad 3x80 A do 3x100 A včetně</t>
  </si>
  <si>
    <t>C_26_djistič nad 3x100 A do 3x125 A včetně</t>
  </si>
  <si>
    <t>C_26_djistič nad 3x125 A do 3x160 A včetně</t>
  </si>
  <si>
    <t xml:space="preserve">C_26_djistič nad 3x160 A za každou 1A  </t>
  </si>
  <si>
    <t>C_26_djistič nad 1x25 A za každou 1 A</t>
  </si>
  <si>
    <t>C_26_d·        z platu za distribuované množství elektřiny ve vysokém tarifu:</t>
  </si>
  <si>
    <t>C_26_dKč/MWh</t>
  </si>
  <si>
    <t>C_26_d·        z platu za distribuované množství elektřiny v nízkém tarifu:</t>
  </si>
  <si>
    <t>C_26_dNTKč/MWh</t>
  </si>
  <si>
    <t>C_27_djistič do 3x10 A a do 1x25 A včetně</t>
  </si>
  <si>
    <t>C_27_djistič nad 3x10 A do 3x16 A včetně</t>
  </si>
  <si>
    <t>C_27_djistič nad 3x16 A do 3x20 A včetně</t>
  </si>
  <si>
    <t>C_27_djistič nad 3x20 A do 3x25 A včetně</t>
  </si>
  <si>
    <t>C_27_djistič nad 3x25 A do 3x32 A včetně</t>
  </si>
  <si>
    <t>C_27_djistič nad 3x32 A do 3x40 A včetně</t>
  </si>
  <si>
    <t>C_27_djistič nad 3x40 A do 3x50 A včetně</t>
  </si>
  <si>
    <t>C_27_djistič nad 3x50 A do 3x63 A včetně</t>
  </si>
  <si>
    <t>C_27_djistič nad 3x63 A do 3x80 A včetně</t>
  </si>
  <si>
    <t>C_27_djistič nad 3x80 A do 3x100 A včetně</t>
  </si>
  <si>
    <t>C_27_djistič nad 3x100 A do 3x125 A včetně</t>
  </si>
  <si>
    <t>C_27_djistič nad 3x125 A do 3x160 A včetně</t>
  </si>
  <si>
    <t xml:space="preserve">C_27_djistič nad 3x160 A za každou 1A </t>
  </si>
  <si>
    <t>C_27_djistič nad 1x25 A za každou 1 A</t>
  </si>
  <si>
    <t>C_27_d·        z platu za distribuované množství elektřiny ve vysokém tarifu:</t>
  </si>
  <si>
    <t>C_27_dKč/MWh</t>
  </si>
  <si>
    <t>C_27_d·        z platu za distribuované množství elektřiny v nízkém tarifu:</t>
  </si>
  <si>
    <t>C_27_dNTKč/MWh</t>
  </si>
  <si>
    <t>C_35_djistič do 3x10 A a do 1x25 A včetně</t>
  </si>
  <si>
    <t>C_35_djistič nad 3x10 A do 3x16 A včetně</t>
  </si>
  <si>
    <t>C_35_djistič nad 3x16 A do 3x20 A včetně</t>
  </si>
  <si>
    <t>C_35_djistič nad 3x20 A do 3x25 A včetně</t>
  </si>
  <si>
    <t>C_35_djistič nad 3x25 A do 3x32 A včetně</t>
  </si>
  <si>
    <t>C_35_djistič nad 3x32 A do 3x40 A včetně</t>
  </si>
  <si>
    <t>C_35_djistič nad 3x40 A do 3x50 A včetně</t>
  </si>
  <si>
    <t>C_35_djistič nad 3x50 A do 3x63 A včetně</t>
  </si>
  <si>
    <t>C_35_djistič nad 3x63 A do 3x80 A včetně</t>
  </si>
  <si>
    <t>C_35_djistič nad 3x80 A do 3x100 A včetně</t>
  </si>
  <si>
    <t>C_35_djistič nad 3x100 A do 3x125 A včetně</t>
  </si>
  <si>
    <t>C_35_djistič nad 3x125 A do 3x160 A včetně</t>
  </si>
  <si>
    <t xml:space="preserve">C_35_djistič nad 3x160 A za každou 1A </t>
  </si>
  <si>
    <t>C_35_djistič nad 1x25 A za každou 1 A</t>
  </si>
  <si>
    <t>C_35_d·        z platu za distribuované množství elektřiny ve vysokém tarifu:</t>
  </si>
  <si>
    <t>C_35_dKč/MWh</t>
  </si>
  <si>
    <t>C_35_d·        z platu za distribuované množství elektřiny v nízkém tarifu:</t>
  </si>
  <si>
    <t>C_35_dNTKč/MWh</t>
  </si>
  <si>
    <t>C_45_djistič do 3x10 A a do 1x25 A včetně</t>
  </si>
  <si>
    <t>C_45_djistič nad 3x10 A do 3x16 A včetně</t>
  </si>
  <si>
    <t>C_45_djistič nad 3x16 A do 3x20 A včetně</t>
  </si>
  <si>
    <t>C_45_djistič nad 3x20 A do 3x25 A včetně</t>
  </si>
  <si>
    <t>C_45_djistič nad 3x25 A do 3x32 A včetně</t>
  </si>
  <si>
    <t>C_45_djistič nad 3x32 A do 3x40 A včetně</t>
  </si>
  <si>
    <t>C_45_djistič nad 3x40 A do 3x50 A včetně</t>
  </si>
  <si>
    <t>C_45_djistič nad 3x50 A do 3x63 A včetně</t>
  </si>
  <si>
    <t>C_45_djistič nad 3x63 A do 3x80 A včetně</t>
  </si>
  <si>
    <t>C_45_djistič nad 3x80 A do 3x100 A včetně</t>
  </si>
  <si>
    <t>C_45_djistič nad 3x100 A do 3x125 A včetně</t>
  </si>
  <si>
    <t>C_45_djistič nad 3x125 A do 3x160 A včetně</t>
  </si>
  <si>
    <t xml:space="preserve">C_45_djistič nad 3x160 A za každou 1A </t>
  </si>
  <si>
    <t>C_45_djistič nad 1x25 A za každou 1 A</t>
  </si>
  <si>
    <t>C_45_d·        z platu za distribuované množství elektřiny ve vysokém tarifu:</t>
  </si>
  <si>
    <t>C_45_dKč/MWh</t>
  </si>
  <si>
    <t>C_45_d·        z platu za distribuované množství elektřiny v nízkém tarifu:</t>
  </si>
  <si>
    <t>C_46_djistič do 3x10 A a do 1x25 A včetně [Kč/měsíc]</t>
  </si>
  <si>
    <t>C_46_djistič nad 3x10 A do 3x16 A včetně [Kč/měsíc]</t>
  </si>
  <si>
    <t>C_46_djistič nad 3x16 A do 3x20 A včetně [Kč/měsíc]</t>
  </si>
  <si>
    <t>C_46_djistič nad 3x20 A do 3x25 A včetně [Kč/měsíc]</t>
  </si>
  <si>
    <t>C_46_djistič nad 3x25 A do 3x32 A včetně [Kč/měsíc]</t>
  </si>
  <si>
    <t>C_46_djistič nad 3x32 A do 3x40 A včetně [Kč/měsíc]</t>
  </si>
  <si>
    <t>C_46_djistič nad 3x40 A do 3x50 A včetně [Kč/měsíc]</t>
  </si>
  <si>
    <t>C_46_djistič nad 3x50 A do 3x63 A včetně [Kč/měsíc]</t>
  </si>
  <si>
    <t>C_46_djistič nad 3x63 A do 3x80 A včetně [Kč/měsíc]</t>
  </si>
  <si>
    <t>C_46_djistič nad 3x80 A do 3x100 A včetně [Kč/měsíc]</t>
  </si>
  <si>
    <t>C_46_djistič nad 3x100 A do 3x125 A včetně [Kč/měsíc]</t>
  </si>
  <si>
    <t>C_46_djistič nad 3x125 A do 3x160 A včetně [Kč/měsíc]</t>
  </si>
  <si>
    <t>C_46_djistič nad 3x160 A za každou 1 A [Kč/A/měsíc]</t>
  </si>
  <si>
    <t>C_46_djistič nad 1x25 A za každou 1 A [Kč/A/měsíc]</t>
  </si>
  <si>
    <t>C_46_d·        z platu za distribuované množství elektřiny ve vysokém tarifu:</t>
  </si>
  <si>
    <t>C_46_dKč/MWh</t>
  </si>
  <si>
    <t>C_46_d·        z platu za distribuované množství elektřiny v nízkém tarifu:</t>
  </si>
  <si>
    <t>C_55_djistič do 3x10 A a do 1x25 A včetně</t>
  </si>
  <si>
    <t>C_55_djistič nad 3x10 A do 3x16 A včetně</t>
  </si>
  <si>
    <t>C_55_djistič nad 3x16 A do 3x20 A včetně</t>
  </si>
  <si>
    <t>C_55_djistič nad 3x20 A do 3x25 A včetně</t>
  </si>
  <si>
    <t>C_55_djistič nad 3x25 A do 3x32 A včetně</t>
  </si>
  <si>
    <t>C_55_djistič nad 3x32 A do 3x40 A včetně</t>
  </si>
  <si>
    <t>C_55_djistič nad 3x40 A do 3x50 A včetně</t>
  </si>
  <si>
    <t>C_55_djistič nad 3x50 A do 3x63 A včetně</t>
  </si>
  <si>
    <t>C_55_djistič nad 3x63 A do 3x80 A včetně</t>
  </si>
  <si>
    <t>C_55_djistič nad 3x80 A do 3x100 A včetně</t>
  </si>
  <si>
    <t>C_55_djistič nad 3x100 A do 3x125 A včetně</t>
  </si>
  <si>
    <t>C_55_djistič nad 3x125 A do 3x160 A včetně</t>
  </si>
  <si>
    <t xml:space="preserve">C_55_djistič nad 3x160 A za každou 1A  </t>
  </si>
  <si>
    <t>C_55_djistič nad 1x25 A za každou 1 A</t>
  </si>
  <si>
    <t>C_55_d·        z platu za distribuované množství elektřiny ve vysokém tarifu:</t>
  </si>
  <si>
    <t>C_55_dKč/MWh</t>
  </si>
  <si>
    <t>C_55_d·        z platu za distribuované množství elektřiny v nízkém tarifu:</t>
  </si>
  <si>
    <t>C_55_dNTKč/MWh</t>
  </si>
  <si>
    <t>C_56_djistič do 3x10 A a do 1x25 A včetně</t>
  </si>
  <si>
    <t>C_56_djistič nad 3x10 A do 3x16 A včetně</t>
  </si>
  <si>
    <t>C_56_djistič nad 3x16 A do 3x20 A včetně</t>
  </si>
  <si>
    <t>C_56_djistič nad 3x20 A do 3x25 A včetně</t>
  </si>
  <si>
    <t>C_56_djistič nad 3x25 A do 3x32 A včetně</t>
  </si>
  <si>
    <t>C_56_djistič nad 3x32 A do 3x40 A včetně</t>
  </si>
  <si>
    <t>C_56_djistič nad 3x40 A do 3x50 A včetně</t>
  </si>
  <si>
    <t>C_56_djistič nad 3x50 A do 3x63 A včetně</t>
  </si>
  <si>
    <t>C_56_djistič nad 3x63 A do 3x80 A včetně</t>
  </si>
  <si>
    <t>C_56_djistič nad 3x80 A do 3x100 A včetně</t>
  </si>
  <si>
    <t>C_56_djistič nad 3x100 A do 3x125 A včetně</t>
  </si>
  <si>
    <t>C_56_djistič nad 3x125 A do 3x160 A včetně</t>
  </si>
  <si>
    <t xml:space="preserve">C_56_djistič nad 3x160 A za každou 1A  </t>
  </si>
  <si>
    <t>C_56_djistič nad 1x25 A za každou 1 A</t>
  </si>
  <si>
    <t>C_56_d·        z platu za distribuované množství elektřiny ve vysokém tarifu:</t>
  </si>
  <si>
    <t>C_56_dKč/MWh</t>
  </si>
  <si>
    <t>C_56_d·        z platu za distribuované množství elektřiny v nízkém tarifu:</t>
  </si>
  <si>
    <t>C_56_dNTKč/MWh</t>
  </si>
  <si>
    <t>C_62_djistič do 3x10 A a do 1x25 A včetně</t>
  </si>
  <si>
    <t>C_62_djistič nad 3x10 A do 3x16 A včetně</t>
  </si>
  <si>
    <t>C_62_djistič nad 3x16 A do 3x20 A včetně</t>
  </si>
  <si>
    <t>C_62_djistič nad 3x20 A do 3x25 A včetně</t>
  </si>
  <si>
    <t>C_62_djistič nad 3x25 A do 3x32 A včetně</t>
  </si>
  <si>
    <t>C_62_djistič nad 3x32 A do 3x40 A včetně</t>
  </si>
  <si>
    <t>C_62_djistič nad 3x40 A do 3x50 A včetně</t>
  </si>
  <si>
    <t>C_62_djistič nad 3x50 A do 3x63 A včetně</t>
  </si>
  <si>
    <t>C_62_djistič nad 3x63 A do 3x80 A včetně</t>
  </si>
  <si>
    <t>C_62_djistič nad 3x80 A do 3x100 A včetně</t>
  </si>
  <si>
    <t>C_62_djistič nad 3x100 A do 3x125 A včetně</t>
  </si>
  <si>
    <t>C_62_djistič nad 3x125 A do 3x160 A včetně</t>
  </si>
  <si>
    <t xml:space="preserve">C_62_djistič nad 3x160 A za každou 1A  </t>
  </si>
  <si>
    <t>C_62_djistič nad 1x25 A za každou 1 A</t>
  </si>
  <si>
    <t>C_62_d·        z platu za distribuované množství elektřiny:</t>
  </si>
  <si>
    <t>C_62_dKč/MWh</t>
  </si>
  <si>
    <t>Zajímá mě elektřina pro domácnosti, ale nemám po ruce své poslední vyúčtování</t>
  </si>
  <si>
    <t>Zajímá mě plyn pro domácnosti, ale nemám po ruce své poslední vyúčtování</t>
  </si>
  <si>
    <t>Zjednodušený výpočet záloh za elektřinu pro domácnosti</t>
  </si>
  <si>
    <t>Zjednodušený výpočet záloh za plyn pro domácnosti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</si>
</sst>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33" x14ac:knownFonts="1">
    <font>
      <sz val="11"/>
      <color theme="1"/>
      <name val="Arial"/>
      <family val="2"/>
      <charset val="238"/>
      <scheme val="minor"/>
    </font>
    <font>
      <sz val="18"/>
      <color theme="3"/>
      <name val="Arial"/>
      <family val="2"/>
      <charset val="238"/>
      <scheme val="major"/>
    </font>
    <font>
      <b/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vertAlign val="subscript"/>
      <sz val="11"/>
      <name val="Calibri"/>
      <family val="2"/>
      <charset val="238"/>
    </font>
    <font>
      <sz val="11"/>
      <color theme="1"/>
      <name val="Arial"/>
      <family val="2"/>
      <charset val="238"/>
      <scheme val="min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i/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2"/>
      <color theme="1"/>
      <name val="Calibri"/>
      <family val="2"/>
      <charset val="238"/>
    </font>
    <font>
      <u/>
      <sz val="11"/>
      <color theme="10"/>
      <name val="Arial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8"/>
      <color theme="4" tint="0.3999755851924192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i/>
      <u/>
      <sz val="10"/>
      <color theme="1"/>
      <name val="Arial"/>
      <family val="2"/>
      <charset val="238"/>
      <scheme val="minor"/>
    </font>
    <font>
      <b/>
      <sz val="18"/>
      <color theme="3"/>
      <name val="Arial"/>
      <family val="2"/>
      <charset val="238"/>
      <scheme val="major"/>
    </font>
    <font>
      <sz val="10"/>
      <color theme="1"/>
      <name val="Arial"/>
      <family val="2"/>
      <charset val="238"/>
      <scheme val="minor"/>
    </font>
    <font>
      <b/>
      <sz val="16"/>
      <color theme="1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7"/>
      <color theme="1"/>
      <name val="Arial"/>
      <family val="2"/>
      <charset val="238"/>
      <scheme val="minor"/>
    </font>
    <font>
      <sz val="11"/>
      <color rgb="FF000000"/>
      <name val="Arial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12" fillId="0" borderId="0"/>
    <xf numFmtId="0" fontId="14" fillId="0" borderId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2" applyFont="1" applyAlignment="1"/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/>
    <xf numFmtId="0" fontId="5" fillId="0" borderId="0" xfId="2" applyFont="1" applyAlignment="1"/>
    <xf numFmtId="0" fontId="4" fillId="0" borderId="1" xfId="2" applyFont="1" applyBorder="1" applyAlignment="1"/>
    <xf numFmtId="0" fontId="5" fillId="0" borderId="2" xfId="2" applyFont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3" xfId="2" applyFont="1" applyBorder="1" applyAlignment="1"/>
    <xf numFmtId="3" fontId="5" fillId="0" borderId="4" xfId="2" applyNumberFormat="1" applyFont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/>
    <xf numFmtId="3" fontId="5" fillId="0" borderId="0" xfId="2" applyNumberFormat="1" applyFont="1" applyAlignment="1"/>
    <xf numFmtId="4" fontId="5" fillId="0" borderId="4" xfId="2" applyNumberFormat="1" applyFont="1" applyBorder="1" applyAlignment="1">
      <alignment horizontal="center" vertical="center"/>
    </xf>
    <xf numFmtId="4" fontId="5" fillId="0" borderId="4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/>
    <xf numFmtId="0" fontId="5" fillId="0" borderId="2" xfId="2" applyFont="1" applyFill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4" fontId="5" fillId="0" borderId="0" xfId="2" applyNumberFormat="1" applyFont="1" applyFill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Alignment="1"/>
    <xf numFmtId="0" fontId="5" fillId="0" borderId="0" xfId="2" applyNumberFormat="1" applyFont="1" applyAlignment="1"/>
    <xf numFmtId="0" fontId="5" fillId="0" borderId="3" xfId="2" applyFont="1" applyFill="1" applyBorder="1" applyAlignment="1"/>
    <xf numFmtId="2" fontId="5" fillId="0" borderId="0" xfId="2" applyNumberFormat="1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4" fontId="5" fillId="0" borderId="0" xfId="2" applyNumberFormat="1" applyFont="1" applyAlignment="1">
      <alignment vertical="center"/>
    </xf>
    <xf numFmtId="4" fontId="5" fillId="0" borderId="0" xfId="2" applyNumberFormat="1" applyFont="1" applyFill="1" applyAlignment="1">
      <alignment vertical="center"/>
    </xf>
    <xf numFmtId="0" fontId="5" fillId="0" borderId="1" xfId="2" applyFont="1" applyFill="1" applyBorder="1" applyAlignment="1"/>
    <xf numFmtId="0" fontId="6" fillId="0" borderId="0" xfId="2" applyFont="1" applyFill="1"/>
    <xf numFmtId="0" fontId="6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4" fillId="0" borderId="1" xfId="2" applyFont="1" applyFill="1" applyBorder="1" applyAlignment="1"/>
    <xf numFmtId="0" fontId="4" fillId="0" borderId="2" xfId="2" applyFont="1" applyBorder="1" applyAlignment="1"/>
    <xf numFmtId="0" fontId="5" fillId="0" borderId="4" xfId="2" applyFont="1" applyBorder="1" applyAlignment="1"/>
    <xf numFmtId="0" fontId="5" fillId="0" borderId="2" xfId="2" applyFont="1" applyBorder="1" applyAlignment="1"/>
    <xf numFmtId="0" fontId="5" fillId="0" borderId="4" xfId="2" applyFont="1" applyFill="1" applyBorder="1" applyAlignment="1"/>
    <xf numFmtId="0" fontId="5" fillId="0" borderId="2" xfId="2" applyFont="1" applyFill="1" applyBorder="1" applyAlignment="1"/>
    <xf numFmtId="0" fontId="4" fillId="0" borderId="2" xfId="2" applyFont="1" applyFill="1" applyBorder="1" applyAlignment="1"/>
    <xf numFmtId="0" fontId="13" fillId="5" borderId="7" xfId="7" applyFont="1" applyFill="1" applyBorder="1" applyAlignment="1">
      <alignment horizontal="left" vertical="center" wrapText="1"/>
    </xf>
    <xf numFmtId="0" fontId="12" fillId="0" borderId="0" xfId="7"/>
    <xf numFmtId="2" fontId="16" fillId="0" borderId="0" xfId="8" applyNumberFormat="1" applyFont="1" applyFill="1" applyBorder="1" applyAlignment="1">
      <alignment horizontal="right" vertical="center"/>
    </xf>
    <xf numFmtId="0" fontId="12" fillId="5" borderId="7" xfId="7" applyFill="1" applyBorder="1" applyAlignment="1">
      <alignment horizontal="center" vertical="center" wrapText="1"/>
    </xf>
    <xf numFmtId="2" fontId="16" fillId="0" borderId="0" xfId="8" applyNumberFormat="1" applyFont="1" applyFill="1" applyBorder="1" applyAlignment="1">
      <alignment horizontal="left" vertical="center"/>
    </xf>
    <xf numFmtId="0" fontId="14" fillId="5" borderId="7" xfId="8" applyFont="1" applyFill="1" applyBorder="1" applyAlignment="1">
      <alignment horizontal="center" vertical="center"/>
    </xf>
    <xf numFmtId="0" fontId="0" fillId="5" borderId="7" xfId="8" applyFont="1" applyFill="1" applyBorder="1" applyAlignment="1">
      <alignment horizontal="center" vertical="center"/>
    </xf>
    <xf numFmtId="0" fontId="5" fillId="6" borderId="7" xfId="8" applyFont="1" applyFill="1" applyBorder="1" applyProtection="1"/>
    <xf numFmtId="4" fontId="4" fillId="4" borderId="7" xfId="8" applyNumberFormat="1" applyFont="1" applyFill="1" applyBorder="1"/>
    <xf numFmtId="4" fontId="4" fillId="4" borderId="7" xfId="8" applyNumberFormat="1" applyFont="1" applyFill="1" applyBorder="1" applyAlignment="1">
      <alignment horizontal="center" vertical="center"/>
    </xf>
    <xf numFmtId="4" fontId="5" fillId="4" borderId="7" xfId="8" applyNumberFormat="1" applyFont="1" applyFill="1" applyBorder="1" applyAlignment="1">
      <alignment horizontal="center"/>
    </xf>
    <xf numFmtId="0" fontId="14" fillId="0" borderId="0" xfId="8" applyFont="1" applyFill="1" applyBorder="1"/>
    <xf numFmtId="4" fontId="5" fillId="4" borderId="7" xfId="8" applyNumberFormat="1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horizontal="left" vertical="center"/>
    </xf>
    <xf numFmtId="165" fontId="16" fillId="0" borderId="0" xfId="8" applyNumberFormat="1" applyFont="1" applyFill="1" applyBorder="1" applyAlignment="1">
      <alignment horizontal="left"/>
    </xf>
    <xf numFmtId="4" fontId="14" fillId="0" borderId="0" xfId="8" applyNumberFormat="1" applyFont="1" applyFill="1" applyBorder="1"/>
    <xf numFmtId="4" fontId="4" fillId="4" borderId="7" xfId="8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8" borderId="12" xfId="0" applyFont="1" applyFill="1" applyBorder="1" applyAlignment="1">
      <alignment vertical="center" wrapText="1"/>
    </xf>
    <xf numFmtId="0" fontId="19" fillId="8" borderId="13" xfId="0" applyFont="1" applyFill="1" applyBorder="1" applyAlignment="1">
      <alignment vertical="center" wrapText="1"/>
    </xf>
    <xf numFmtId="0" fontId="19" fillId="7" borderId="14" xfId="0" applyFont="1" applyFill="1" applyBorder="1" applyAlignment="1">
      <alignment vertical="center" wrapText="1"/>
    </xf>
    <xf numFmtId="0" fontId="19" fillId="0" borderId="15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9" fillId="7" borderId="16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right" vertical="center" wrapText="1"/>
    </xf>
    <xf numFmtId="0" fontId="19" fillId="7" borderId="12" xfId="0" applyFont="1" applyFill="1" applyBorder="1" applyAlignment="1">
      <alignment vertical="center" wrapText="1"/>
    </xf>
    <xf numFmtId="9" fontId="0" fillId="0" borderId="0" xfId="0" applyNumberFormat="1"/>
    <xf numFmtId="0" fontId="21" fillId="0" borderId="0" xfId="0" applyFont="1"/>
    <xf numFmtId="0" fontId="22" fillId="0" borderId="0" xfId="9" quotePrefix="1"/>
    <xf numFmtId="0" fontId="18" fillId="0" borderId="11" xfId="0" applyFont="1" applyBorder="1" applyAlignment="1">
      <alignment horizontal="right" vertical="center"/>
    </xf>
    <xf numFmtId="3" fontId="8" fillId="2" borderId="0" xfId="5" applyNumberFormat="1" applyBorder="1" applyProtection="1">
      <protection locked="0"/>
    </xf>
    <xf numFmtId="4" fontId="8" fillId="2" borderId="0" xfId="5" applyNumberFormat="1" applyBorder="1" applyProtection="1">
      <protection locked="0"/>
    </xf>
    <xf numFmtId="4" fontId="8" fillId="3" borderId="0" xfId="6" applyNumberFormat="1" applyBorder="1" applyProtection="1"/>
    <xf numFmtId="164" fontId="8" fillId="2" borderId="0" xfId="5" applyNumberFormat="1" applyBorder="1" applyProtection="1">
      <protection locked="0"/>
    </xf>
    <xf numFmtId="4" fontId="8" fillId="2" borderId="0" xfId="5" applyNumberFormat="1" applyProtection="1">
      <protection locked="0"/>
    </xf>
    <xf numFmtId="0" fontId="24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/>
    <xf numFmtId="0" fontId="26" fillId="0" borderId="0" xfId="0" applyFont="1"/>
    <xf numFmtId="0" fontId="28" fillId="0" borderId="0" xfId="0" applyFont="1"/>
    <xf numFmtId="14" fontId="28" fillId="0" borderId="0" xfId="0" applyNumberFormat="1" applyFont="1" applyAlignment="1">
      <alignment horizontal="left"/>
    </xf>
    <xf numFmtId="3" fontId="5" fillId="2" borderId="0" xfId="5" applyNumberFormat="1" applyFont="1" applyBorder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10" fillId="0" borderId="6" xfId="4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3" fontId="8" fillId="3" borderId="0" xfId="6" applyNumberForma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3" fontId="10" fillId="0" borderId="6" xfId="4" applyNumberFormat="1" applyFill="1" applyProtection="1">
      <protection hidden="1"/>
    </xf>
    <xf numFmtId="4" fontId="8" fillId="3" borderId="0" xfId="6" applyNumberFormat="1" applyProtection="1">
      <protection hidden="1"/>
    </xf>
    <xf numFmtId="0" fontId="27" fillId="0" borderId="0" xfId="1" applyFont="1" applyProtection="1">
      <protection hidden="1"/>
    </xf>
    <xf numFmtId="0" fontId="9" fillId="0" borderId="5" xfId="3" applyProtection="1">
      <protection hidden="1"/>
    </xf>
    <xf numFmtId="3" fontId="8" fillId="3" borderId="0" xfId="6" applyNumberFormat="1" applyBorder="1" applyAlignment="1" applyProtection="1">
      <alignment horizontal="right"/>
      <protection hidden="1"/>
    </xf>
    <xf numFmtId="164" fontId="8" fillId="2" borderId="0" xfId="5" applyNumberFormat="1" applyBorder="1" applyProtection="1">
      <protection hidden="1"/>
    </xf>
    <xf numFmtId="4" fontId="8" fillId="2" borderId="0" xfId="5" applyNumberFormat="1" applyBorder="1" applyProtection="1">
      <protection hidden="1"/>
    </xf>
    <xf numFmtId="3" fontId="8" fillId="2" borderId="0" xfId="5" applyNumberFormat="1" applyBorder="1" applyProtection="1">
      <protection hidden="1"/>
    </xf>
    <xf numFmtId="0" fontId="24" fillId="0" borderId="0" xfId="0" applyFont="1" applyProtection="1">
      <protection hidden="1"/>
    </xf>
    <xf numFmtId="0" fontId="22" fillId="0" borderId="0" xfId="9" applyProtection="1">
      <protection hidden="1"/>
    </xf>
    <xf numFmtId="0" fontId="2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2" fillId="0" borderId="0" xfId="9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5" fillId="0" borderId="0" xfId="0" applyFont="1" applyAlignment="1" applyProtection="1">
      <alignment vertical="justify" wrapText="1"/>
      <protection hidden="1"/>
    </xf>
    <xf numFmtId="0" fontId="25" fillId="0" borderId="0" xfId="0" applyFont="1" applyAlignment="1" applyProtection="1">
      <alignment wrapText="1"/>
      <protection hidden="1"/>
    </xf>
    <xf numFmtId="0" fontId="22" fillId="0" borderId="0" xfId="9" applyAlignment="1" applyProtection="1">
      <alignment vertical="justify" wrapText="1"/>
      <protection locked="0"/>
    </xf>
    <xf numFmtId="0" fontId="15" fillId="5" borderId="7" xfId="8" applyFont="1" applyFill="1" applyBorder="1" applyAlignment="1">
      <alignment horizontal="center" vertical="center"/>
    </xf>
    <xf numFmtId="0" fontId="12" fillId="5" borderId="7" xfId="7" applyFill="1" applyBorder="1" applyAlignment="1">
      <alignment horizontal="center" vertical="center" wrapText="1"/>
    </xf>
  </cellXfs>
  <cellStyles count="10">
    <cellStyle name="20 % – Zvýraznění 1" xfId="5" builtinId="30"/>
    <cellStyle name="20 % – Zvýraznění 4" xfId="6" builtinId="42"/>
    <cellStyle name="Hypertextový odkaz" xfId="9" builtinId="8"/>
    <cellStyle name="Nadpis 1" xfId="3" builtinId="16"/>
    <cellStyle name="Nadpis 2" xfId="4" builtinId="17"/>
    <cellStyle name="Název" xfId="1" builtinId="15"/>
    <cellStyle name="Normální" xfId="0" builtinId="0"/>
    <cellStyle name="Normální 2" xfId="2" xr:uid="{A3DC3EEF-AC9D-41A0-BCFF-F97FDEC89724}"/>
    <cellStyle name="Normální 3" xfId="7" xr:uid="{44D211E5-300A-417B-8032-94B3BB3F4DEF}"/>
    <cellStyle name="normální_GasNet_posun krivky(2)" xfId="8" xr:uid="{2AB1F707-955A-40EC-8B19-E3B54A52EB9E}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iezamene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nergiezamene.c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8FBE-0273-4177-9141-87C8E4A6E3F4}">
  <sheetPr codeName="List1"/>
  <dimension ref="A1:B21"/>
  <sheetViews>
    <sheetView showGridLines="0" tabSelected="1" zoomScaleNormal="100" workbookViewId="0"/>
  </sheetViews>
  <sheetFormatPr defaultRowHeight="14.25" x14ac:dyDescent="0.2"/>
  <cols>
    <col min="1" max="1" width="93.75" bestFit="1" customWidth="1"/>
    <col min="2" max="2" width="20.125" bestFit="1" customWidth="1"/>
    <col min="3" max="3" width="49.5" customWidth="1"/>
    <col min="4" max="4" width="16.5" bestFit="1" customWidth="1"/>
  </cols>
  <sheetData>
    <row r="1" spans="1:2" ht="26.1" customHeight="1" x14ac:dyDescent="0.35">
      <c r="A1" s="87" t="s">
        <v>333</v>
      </c>
      <c r="B1" s="87" t="s">
        <v>272</v>
      </c>
    </row>
    <row r="2" spans="1:2" ht="18.95" customHeight="1" x14ac:dyDescent="0.25">
      <c r="A2" s="88" t="s">
        <v>597</v>
      </c>
      <c r="B2" s="80" t="s">
        <v>296</v>
      </c>
    </row>
    <row r="3" spans="1:2" ht="18.95" customHeight="1" x14ac:dyDescent="0.25">
      <c r="A3" s="89" t="s">
        <v>338</v>
      </c>
      <c r="B3" s="80" t="s">
        <v>298</v>
      </c>
    </row>
    <row r="4" spans="1:2" ht="18.95" customHeight="1" x14ac:dyDescent="0.25">
      <c r="A4" s="89" t="s">
        <v>334</v>
      </c>
      <c r="B4" s="80" t="s">
        <v>299</v>
      </c>
    </row>
    <row r="5" spans="1:2" ht="18.95" customHeight="1" x14ac:dyDescent="0.25">
      <c r="A5" s="90"/>
    </row>
    <row r="6" spans="1:2" ht="18.95" customHeight="1" x14ac:dyDescent="0.35">
      <c r="A6" s="90"/>
      <c r="B6" s="87" t="s">
        <v>302</v>
      </c>
    </row>
    <row r="7" spans="1:2" ht="18.95" customHeight="1" x14ac:dyDescent="0.25">
      <c r="A7" s="88" t="s">
        <v>598</v>
      </c>
      <c r="B7" s="80" t="s">
        <v>297</v>
      </c>
    </row>
    <row r="8" spans="1:2" ht="18.95" customHeight="1" x14ac:dyDescent="0.25">
      <c r="A8" s="89" t="s">
        <v>339</v>
      </c>
      <c r="B8" s="80" t="s">
        <v>300</v>
      </c>
    </row>
    <row r="9" spans="1:2" ht="18.95" customHeight="1" x14ac:dyDescent="0.25">
      <c r="A9" s="89" t="s">
        <v>335</v>
      </c>
      <c r="B9" s="80" t="s">
        <v>301</v>
      </c>
    </row>
    <row r="11" spans="1:2" ht="23.25" x14ac:dyDescent="0.35">
      <c r="B11" s="112" t="s">
        <v>340</v>
      </c>
    </row>
    <row r="12" spans="1:2" ht="18.600000000000001" customHeight="1" x14ac:dyDescent="0.2">
      <c r="A12" s="91" t="s">
        <v>304</v>
      </c>
      <c r="B12" s="113" t="s">
        <v>341</v>
      </c>
    </row>
    <row r="13" spans="1:2" x14ac:dyDescent="0.2">
      <c r="A13" s="96"/>
    </row>
    <row r="14" spans="1:2" ht="25.5" x14ac:dyDescent="0.2">
      <c r="A14" s="126" t="s">
        <v>376</v>
      </c>
    </row>
    <row r="15" spans="1:2" x14ac:dyDescent="0.2">
      <c r="A15" s="127" t="s">
        <v>342</v>
      </c>
    </row>
    <row r="16" spans="1:2" x14ac:dyDescent="0.2">
      <c r="A16" s="96"/>
    </row>
    <row r="17" spans="1:1" ht="63.75" x14ac:dyDescent="0.2">
      <c r="A17" s="125" t="s">
        <v>377</v>
      </c>
    </row>
    <row r="20" spans="1:1" x14ac:dyDescent="0.2">
      <c r="A20" s="92" t="s">
        <v>305</v>
      </c>
    </row>
    <row r="21" spans="1:1" x14ac:dyDescent="0.2">
      <c r="A21" s="93">
        <v>44827</v>
      </c>
    </row>
  </sheetData>
  <hyperlinks>
    <hyperlink ref="B2" location="'Elektřina zjednodušený'!B4" display="Elektřina zjednodušený" xr:uid="{43D99DA1-7335-43B3-9B8A-AB49C854E824}"/>
    <hyperlink ref="B7" location="'Plyn zjednodušený'!B4" display="Plyn zjednodušený" xr:uid="{31A2E277-D36F-4428-AF45-B0E8FFB4711D}"/>
    <hyperlink ref="B3" location="'Elektřina PEVNÁ CENA'!B4" display="Elektřina PEVNÁ CENA" xr:uid="{9F2ED1D4-B61C-45AF-B85A-5DEE16B0E130}"/>
    <hyperlink ref="B4" location="'Elektřina SPOT'!B4" display="Elektřina SPOT" xr:uid="{3FBE4AE6-3C20-4429-83F9-231D94CE8798}"/>
    <hyperlink ref="B8" location="'Plyn PEVNÁ CENA'!B4" display="Plyn PEVNÁ CENA" xr:uid="{88B05BAC-989F-4D5C-B293-E33579D3E6A9}"/>
    <hyperlink ref="B9" location="'Plyn SPOT'!B4" display="Plyn SPOT" xr:uid="{FB2B9493-CED6-42A6-A53F-7488CE61378C}"/>
    <hyperlink ref="B12" location="Návod!A1" display="Návod" xr:uid="{EA1AB728-CC97-42F7-B0D0-C81915964686}"/>
    <hyperlink ref="A15" r:id="rId1" xr:uid="{518F2E3C-8605-4605-979A-54CC14931635}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6C61-A1C1-4A8C-B392-DE6EC71FDE85}">
  <sheetPr codeName="List9"/>
  <dimension ref="A1:L549"/>
  <sheetViews>
    <sheetView topLeftCell="A73" zoomScaleNormal="100" workbookViewId="0">
      <selection activeCell="C286" sqref="C286"/>
    </sheetView>
  </sheetViews>
  <sheetFormatPr defaultRowHeight="14.25" x14ac:dyDescent="0.2"/>
  <cols>
    <col min="1" max="2" width="40.75" style="5" customWidth="1"/>
    <col min="3" max="3" width="9" style="5" customWidth="1"/>
    <col min="4" max="4" width="9" style="2" customWidth="1"/>
    <col min="5" max="5" width="9" style="2"/>
    <col min="6" max="6" width="10.625" style="3" customWidth="1"/>
    <col min="7" max="7" width="9" style="3" customWidth="1"/>
    <col min="8" max="8" width="9" style="4"/>
    <col min="9" max="13" width="9" style="5"/>
    <col min="14" max="257" width="8" style="5"/>
    <col min="258" max="258" width="35.75" style="5" customWidth="1"/>
    <col min="259" max="261" width="8" style="5"/>
    <col min="262" max="262" width="9.375" style="5" customWidth="1"/>
    <col min="263" max="513" width="8" style="5"/>
    <col min="514" max="514" width="35.75" style="5" customWidth="1"/>
    <col min="515" max="517" width="8" style="5"/>
    <col min="518" max="518" width="9.375" style="5" customWidth="1"/>
    <col min="519" max="769" width="8" style="5"/>
    <col min="770" max="770" width="35.75" style="5" customWidth="1"/>
    <col min="771" max="773" width="8" style="5"/>
    <col min="774" max="774" width="9.375" style="5" customWidth="1"/>
    <col min="775" max="1025" width="9" style="5"/>
    <col min="1026" max="1026" width="35.75" style="5" customWidth="1"/>
    <col min="1027" max="1029" width="8" style="5"/>
    <col min="1030" max="1030" width="9.375" style="5" customWidth="1"/>
    <col min="1031" max="1281" width="8" style="5"/>
    <col min="1282" max="1282" width="35.75" style="5" customWidth="1"/>
    <col min="1283" max="1285" width="8" style="5"/>
    <col min="1286" max="1286" width="9.375" style="5" customWidth="1"/>
    <col min="1287" max="1537" width="8" style="5"/>
    <col min="1538" max="1538" width="35.75" style="5" customWidth="1"/>
    <col min="1539" max="1541" width="8" style="5"/>
    <col min="1542" max="1542" width="9.375" style="5" customWidth="1"/>
    <col min="1543" max="1793" width="8" style="5"/>
    <col min="1794" max="1794" width="35.75" style="5" customWidth="1"/>
    <col min="1795" max="1797" width="8" style="5"/>
    <col min="1798" max="1798" width="9.375" style="5" customWidth="1"/>
    <col min="1799" max="2049" width="9" style="5"/>
    <col min="2050" max="2050" width="35.75" style="5" customWidth="1"/>
    <col min="2051" max="2053" width="8" style="5"/>
    <col min="2054" max="2054" width="9.375" style="5" customWidth="1"/>
    <col min="2055" max="2305" width="8" style="5"/>
    <col min="2306" max="2306" width="35.75" style="5" customWidth="1"/>
    <col min="2307" max="2309" width="8" style="5"/>
    <col min="2310" max="2310" width="9.375" style="5" customWidth="1"/>
    <col min="2311" max="2561" width="8" style="5"/>
    <col min="2562" max="2562" width="35.75" style="5" customWidth="1"/>
    <col min="2563" max="2565" width="8" style="5"/>
    <col min="2566" max="2566" width="9.375" style="5" customWidth="1"/>
    <col min="2567" max="2817" width="8" style="5"/>
    <col min="2818" max="2818" width="35.75" style="5" customWidth="1"/>
    <col min="2819" max="2821" width="8" style="5"/>
    <col min="2822" max="2822" width="9.375" style="5" customWidth="1"/>
    <col min="2823" max="3073" width="9" style="5"/>
    <col min="3074" max="3074" width="35.75" style="5" customWidth="1"/>
    <col min="3075" max="3077" width="8" style="5"/>
    <col min="3078" max="3078" width="9.375" style="5" customWidth="1"/>
    <col min="3079" max="3329" width="8" style="5"/>
    <col min="3330" max="3330" width="35.75" style="5" customWidth="1"/>
    <col min="3331" max="3333" width="8" style="5"/>
    <col min="3334" max="3334" width="9.375" style="5" customWidth="1"/>
    <col min="3335" max="3585" width="8" style="5"/>
    <col min="3586" max="3586" width="35.75" style="5" customWidth="1"/>
    <col min="3587" max="3589" width="8" style="5"/>
    <col min="3590" max="3590" width="9.375" style="5" customWidth="1"/>
    <col min="3591" max="3841" width="8" style="5"/>
    <col min="3842" max="3842" width="35.75" style="5" customWidth="1"/>
    <col min="3843" max="3845" width="8" style="5"/>
    <col min="3846" max="3846" width="9.375" style="5" customWidth="1"/>
    <col min="3847" max="4097" width="9" style="5"/>
    <col min="4098" max="4098" width="35.75" style="5" customWidth="1"/>
    <col min="4099" max="4101" width="8" style="5"/>
    <col min="4102" max="4102" width="9.375" style="5" customWidth="1"/>
    <col min="4103" max="4353" width="8" style="5"/>
    <col min="4354" max="4354" width="35.75" style="5" customWidth="1"/>
    <col min="4355" max="4357" width="8" style="5"/>
    <col min="4358" max="4358" width="9.375" style="5" customWidth="1"/>
    <col min="4359" max="4609" width="8" style="5"/>
    <col min="4610" max="4610" width="35.75" style="5" customWidth="1"/>
    <col min="4611" max="4613" width="8" style="5"/>
    <col min="4614" max="4614" width="9.375" style="5" customWidth="1"/>
    <col min="4615" max="4865" width="8" style="5"/>
    <col min="4866" max="4866" width="35.75" style="5" customWidth="1"/>
    <col min="4867" max="4869" width="8" style="5"/>
    <col min="4870" max="4870" width="9.375" style="5" customWidth="1"/>
    <col min="4871" max="5121" width="9" style="5"/>
    <col min="5122" max="5122" width="35.75" style="5" customWidth="1"/>
    <col min="5123" max="5125" width="8" style="5"/>
    <col min="5126" max="5126" width="9.375" style="5" customWidth="1"/>
    <col min="5127" max="5377" width="8" style="5"/>
    <col min="5378" max="5378" width="35.75" style="5" customWidth="1"/>
    <col min="5379" max="5381" width="8" style="5"/>
    <col min="5382" max="5382" width="9.375" style="5" customWidth="1"/>
    <col min="5383" max="5633" width="8" style="5"/>
    <col min="5634" max="5634" width="35.75" style="5" customWidth="1"/>
    <col min="5635" max="5637" width="8" style="5"/>
    <col min="5638" max="5638" width="9.375" style="5" customWidth="1"/>
    <col min="5639" max="5889" width="8" style="5"/>
    <col min="5890" max="5890" width="35.75" style="5" customWidth="1"/>
    <col min="5891" max="5893" width="8" style="5"/>
    <col min="5894" max="5894" width="9.375" style="5" customWidth="1"/>
    <col min="5895" max="6145" width="9" style="5"/>
    <col min="6146" max="6146" width="35.75" style="5" customWidth="1"/>
    <col min="6147" max="6149" width="8" style="5"/>
    <col min="6150" max="6150" width="9.375" style="5" customWidth="1"/>
    <col min="6151" max="6401" width="8" style="5"/>
    <col min="6402" max="6402" width="35.75" style="5" customWidth="1"/>
    <col min="6403" max="6405" width="8" style="5"/>
    <col min="6406" max="6406" width="9.375" style="5" customWidth="1"/>
    <col min="6407" max="6657" width="8" style="5"/>
    <col min="6658" max="6658" width="35.75" style="5" customWidth="1"/>
    <col min="6659" max="6661" width="8" style="5"/>
    <col min="6662" max="6662" width="9.375" style="5" customWidth="1"/>
    <col min="6663" max="6913" width="8" style="5"/>
    <col min="6914" max="6914" width="35.75" style="5" customWidth="1"/>
    <col min="6915" max="6917" width="8" style="5"/>
    <col min="6918" max="6918" width="9.375" style="5" customWidth="1"/>
    <col min="6919" max="7169" width="9" style="5"/>
    <col min="7170" max="7170" width="35.75" style="5" customWidth="1"/>
    <col min="7171" max="7173" width="8" style="5"/>
    <col min="7174" max="7174" width="9.375" style="5" customWidth="1"/>
    <col min="7175" max="7425" width="8" style="5"/>
    <col min="7426" max="7426" width="35.75" style="5" customWidth="1"/>
    <col min="7427" max="7429" width="8" style="5"/>
    <col min="7430" max="7430" width="9.375" style="5" customWidth="1"/>
    <col min="7431" max="7681" width="8" style="5"/>
    <col min="7682" max="7682" width="35.75" style="5" customWidth="1"/>
    <col min="7683" max="7685" width="8" style="5"/>
    <col min="7686" max="7686" width="9.375" style="5" customWidth="1"/>
    <col min="7687" max="7937" width="8" style="5"/>
    <col min="7938" max="7938" width="35.75" style="5" customWidth="1"/>
    <col min="7939" max="7941" width="8" style="5"/>
    <col min="7942" max="7942" width="9.375" style="5" customWidth="1"/>
    <col min="7943" max="8193" width="9" style="5"/>
    <col min="8194" max="8194" width="35.75" style="5" customWidth="1"/>
    <col min="8195" max="8197" width="8" style="5"/>
    <col min="8198" max="8198" width="9.375" style="5" customWidth="1"/>
    <col min="8199" max="8449" width="8" style="5"/>
    <col min="8450" max="8450" width="35.75" style="5" customWidth="1"/>
    <col min="8451" max="8453" width="8" style="5"/>
    <col min="8454" max="8454" width="9.375" style="5" customWidth="1"/>
    <col min="8455" max="8705" width="8" style="5"/>
    <col min="8706" max="8706" width="35.75" style="5" customWidth="1"/>
    <col min="8707" max="8709" width="8" style="5"/>
    <col min="8710" max="8710" width="9.375" style="5" customWidth="1"/>
    <col min="8711" max="8961" width="8" style="5"/>
    <col min="8962" max="8962" width="35.75" style="5" customWidth="1"/>
    <col min="8963" max="8965" width="8" style="5"/>
    <col min="8966" max="8966" width="9.375" style="5" customWidth="1"/>
    <col min="8967" max="9217" width="9" style="5"/>
    <col min="9218" max="9218" width="35.75" style="5" customWidth="1"/>
    <col min="9219" max="9221" width="8" style="5"/>
    <col min="9222" max="9222" width="9.375" style="5" customWidth="1"/>
    <col min="9223" max="9473" width="8" style="5"/>
    <col min="9474" max="9474" width="35.75" style="5" customWidth="1"/>
    <col min="9475" max="9477" width="8" style="5"/>
    <col min="9478" max="9478" width="9.375" style="5" customWidth="1"/>
    <col min="9479" max="9729" width="8" style="5"/>
    <col min="9730" max="9730" width="35.75" style="5" customWidth="1"/>
    <col min="9731" max="9733" width="8" style="5"/>
    <col min="9734" max="9734" width="9.375" style="5" customWidth="1"/>
    <col min="9735" max="9985" width="8" style="5"/>
    <col min="9986" max="9986" width="35.75" style="5" customWidth="1"/>
    <col min="9987" max="9989" width="8" style="5"/>
    <col min="9990" max="9990" width="9.375" style="5" customWidth="1"/>
    <col min="9991" max="10241" width="9" style="5"/>
    <col min="10242" max="10242" width="35.75" style="5" customWidth="1"/>
    <col min="10243" max="10245" width="8" style="5"/>
    <col min="10246" max="10246" width="9.375" style="5" customWidth="1"/>
    <col min="10247" max="10497" width="8" style="5"/>
    <col min="10498" max="10498" width="35.75" style="5" customWidth="1"/>
    <col min="10499" max="10501" width="8" style="5"/>
    <col min="10502" max="10502" width="9.375" style="5" customWidth="1"/>
    <col min="10503" max="10753" width="8" style="5"/>
    <col min="10754" max="10754" width="35.75" style="5" customWidth="1"/>
    <col min="10755" max="10757" width="8" style="5"/>
    <col min="10758" max="10758" width="9.375" style="5" customWidth="1"/>
    <col min="10759" max="11009" width="8" style="5"/>
    <col min="11010" max="11010" width="35.75" style="5" customWidth="1"/>
    <col min="11011" max="11013" width="8" style="5"/>
    <col min="11014" max="11014" width="9.375" style="5" customWidth="1"/>
    <col min="11015" max="11265" width="9" style="5"/>
    <col min="11266" max="11266" width="35.75" style="5" customWidth="1"/>
    <col min="11267" max="11269" width="8" style="5"/>
    <col min="11270" max="11270" width="9.375" style="5" customWidth="1"/>
    <col min="11271" max="11521" width="8" style="5"/>
    <col min="11522" max="11522" width="35.75" style="5" customWidth="1"/>
    <col min="11523" max="11525" width="8" style="5"/>
    <col min="11526" max="11526" width="9.375" style="5" customWidth="1"/>
    <col min="11527" max="11777" width="8" style="5"/>
    <col min="11778" max="11778" width="35.75" style="5" customWidth="1"/>
    <col min="11779" max="11781" width="8" style="5"/>
    <col min="11782" max="11782" width="9.375" style="5" customWidth="1"/>
    <col min="11783" max="12033" width="8" style="5"/>
    <col min="12034" max="12034" width="35.75" style="5" customWidth="1"/>
    <col min="12035" max="12037" width="8" style="5"/>
    <col min="12038" max="12038" width="9.375" style="5" customWidth="1"/>
    <col min="12039" max="12289" width="9" style="5"/>
    <col min="12290" max="12290" width="35.75" style="5" customWidth="1"/>
    <col min="12291" max="12293" width="8" style="5"/>
    <col min="12294" max="12294" width="9.375" style="5" customWidth="1"/>
    <col min="12295" max="12545" width="8" style="5"/>
    <col min="12546" max="12546" width="35.75" style="5" customWidth="1"/>
    <col min="12547" max="12549" width="8" style="5"/>
    <col min="12550" max="12550" width="9.375" style="5" customWidth="1"/>
    <col min="12551" max="12801" width="8" style="5"/>
    <col min="12802" max="12802" width="35.75" style="5" customWidth="1"/>
    <col min="12803" max="12805" width="8" style="5"/>
    <col min="12806" max="12806" width="9.375" style="5" customWidth="1"/>
    <col min="12807" max="13057" width="8" style="5"/>
    <col min="13058" max="13058" width="35.75" style="5" customWidth="1"/>
    <col min="13059" max="13061" width="8" style="5"/>
    <col min="13062" max="13062" width="9.375" style="5" customWidth="1"/>
    <col min="13063" max="13313" width="9" style="5"/>
    <col min="13314" max="13314" width="35.75" style="5" customWidth="1"/>
    <col min="13315" max="13317" width="8" style="5"/>
    <col min="13318" max="13318" width="9.375" style="5" customWidth="1"/>
    <col min="13319" max="13569" width="8" style="5"/>
    <col min="13570" max="13570" width="35.75" style="5" customWidth="1"/>
    <col min="13571" max="13573" width="8" style="5"/>
    <col min="13574" max="13574" width="9.375" style="5" customWidth="1"/>
    <col min="13575" max="13825" width="8" style="5"/>
    <col min="13826" max="13826" width="35.75" style="5" customWidth="1"/>
    <col min="13827" max="13829" width="8" style="5"/>
    <col min="13830" max="13830" width="9.375" style="5" customWidth="1"/>
    <col min="13831" max="14081" width="8" style="5"/>
    <col min="14082" max="14082" width="35.75" style="5" customWidth="1"/>
    <col min="14083" max="14085" width="8" style="5"/>
    <col min="14086" max="14086" width="9.375" style="5" customWidth="1"/>
    <col min="14087" max="14337" width="9" style="5"/>
    <col min="14338" max="14338" width="35.75" style="5" customWidth="1"/>
    <col min="14339" max="14341" width="8" style="5"/>
    <col min="14342" max="14342" width="9.375" style="5" customWidth="1"/>
    <col min="14343" max="14593" width="8" style="5"/>
    <col min="14594" max="14594" width="35.75" style="5" customWidth="1"/>
    <col min="14595" max="14597" width="8" style="5"/>
    <col min="14598" max="14598" width="9.375" style="5" customWidth="1"/>
    <col min="14599" max="14849" width="8" style="5"/>
    <col min="14850" max="14850" width="35.75" style="5" customWidth="1"/>
    <col min="14851" max="14853" width="8" style="5"/>
    <col min="14854" max="14854" width="9.375" style="5" customWidth="1"/>
    <col min="14855" max="15105" width="8" style="5"/>
    <col min="15106" max="15106" width="35.75" style="5" customWidth="1"/>
    <col min="15107" max="15109" width="8" style="5"/>
    <col min="15110" max="15110" width="9.375" style="5" customWidth="1"/>
    <col min="15111" max="15361" width="9" style="5"/>
    <col min="15362" max="15362" width="35.75" style="5" customWidth="1"/>
    <col min="15363" max="15365" width="8" style="5"/>
    <col min="15366" max="15366" width="9.375" style="5" customWidth="1"/>
    <col min="15367" max="15617" width="8" style="5"/>
    <col min="15618" max="15618" width="35.75" style="5" customWidth="1"/>
    <col min="15619" max="15621" width="8" style="5"/>
    <col min="15622" max="15622" width="9.375" style="5" customWidth="1"/>
    <col min="15623" max="15873" width="8" style="5"/>
    <col min="15874" max="15874" width="35.75" style="5" customWidth="1"/>
    <col min="15875" max="15877" width="8" style="5"/>
    <col min="15878" max="15878" width="9.375" style="5" customWidth="1"/>
    <col min="15879" max="16129" width="8" style="5"/>
    <col min="16130" max="16130" width="35.75" style="5" customWidth="1"/>
    <col min="16131" max="16133" width="8" style="5"/>
    <col min="16134" max="16134" width="9.375" style="5" customWidth="1"/>
    <col min="16135" max="16384" width="9" style="5"/>
  </cols>
  <sheetData>
    <row r="1" spans="1:12" ht="15" x14ac:dyDescent="0.25">
      <c r="A1" s="1" t="s">
        <v>0</v>
      </c>
      <c r="B1" s="1"/>
      <c r="C1" s="1" t="s">
        <v>1</v>
      </c>
      <c r="L1" s="5" t="s">
        <v>82</v>
      </c>
    </row>
    <row r="2" spans="1:12" x14ac:dyDescent="0.2">
      <c r="L2" s="5" t="s">
        <v>83</v>
      </c>
    </row>
    <row r="3" spans="1:12" ht="15" x14ac:dyDescent="0.25">
      <c r="A3" s="1" t="s">
        <v>2</v>
      </c>
      <c r="B3" s="1"/>
      <c r="C3" s="1"/>
      <c r="L3" s="5" t="s">
        <v>84</v>
      </c>
    </row>
    <row r="4" spans="1:12" ht="15" x14ac:dyDescent="0.25">
      <c r="A4" s="1" t="s">
        <v>3</v>
      </c>
      <c r="B4" s="1"/>
      <c r="C4" s="1"/>
      <c r="L4" s="5" t="s">
        <v>85</v>
      </c>
    </row>
    <row r="5" spans="1:12" ht="15" thickBot="1" x14ac:dyDescent="0.25">
      <c r="A5" s="5" t="s">
        <v>4</v>
      </c>
      <c r="L5" s="5" t="s">
        <v>86</v>
      </c>
    </row>
    <row r="6" spans="1:12" ht="15.75" thickBot="1" x14ac:dyDescent="0.3">
      <c r="A6" s="6"/>
      <c r="B6" s="40"/>
      <c r="C6" s="7" t="s">
        <v>318</v>
      </c>
      <c r="D6" s="7" t="s">
        <v>243</v>
      </c>
      <c r="E6" s="7" t="s">
        <v>319</v>
      </c>
      <c r="F6" s="8" t="s">
        <v>5</v>
      </c>
      <c r="G6" s="8" t="s">
        <v>6</v>
      </c>
      <c r="L6" s="5" t="s">
        <v>87</v>
      </c>
    </row>
    <row r="7" spans="1:12" ht="15" thickBot="1" x14ac:dyDescent="0.25">
      <c r="A7" s="9" t="s">
        <v>7</v>
      </c>
      <c r="B7" s="41" t="s">
        <v>391</v>
      </c>
      <c r="C7" s="10">
        <v>29</v>
      </c>
      <c r="D7" s="10">
        <v>28</v>
      </c>
      <c r="E7" s="10">
        <v>31</v>
      </c>
      <c r="F7" s="11">
        <v>32</v>
      </c>
      <c r="G7" s="11">
        <v>22</v>
      </c>
      <c r="I7" s="5" t="s">
        <v>379</v>
      </c>
      <c r="J7" s="4" t="str">
        <f>I7&amp;IF(A5="·        z platu za distribuované množství elektřiny v nízkém tarifu:","NT",)&amp;A7</f>
        <v>C_01_djistič do 3x10 A a do 1x25 A včetně</v>
      </c>
      <c r="L7" s="5" t="s">
        <v>88</v>
      </c>
    </row>
    <row r="8" spans="1:12" ht="15" thickBot="1" x14ac:dyDescent="0.25">
      <c r="A8" s="9" t="s">
        <v>8</v>
      </c>
      <c r="B8" s="41" t="s">
        <v>392</v>
      </c>
      <c r="C8" s="10">
        <v>47</v>
      </c>
      <c r="D8" s="10">
        <v>45</v>
      </c>
      <c r="E8" s="10">
        <v>49</v>
      </c>
      <c r="F8" s="11">
        <v>52</v>
      </c>
      <c r="G8" s="11">
        <v>36</v>
      </c>
      <c r="H8" s="12"/>
      <c r="I8" s="5" t="s">
        <v>379</v>
      </c>
      <c r="J8" s="4" t="str">
        <f t="shared" ref="J8:J23" si="0">I8&amp;IF(A6="·        z platu za distribuované množství elektřiny v nízkém tarifu:","NT",)&amp;A8</f>
        <v>C_01_djistič nad 3x10 A do 3x16 A včetně</v>
      </c>
      <c r="L8" s="5" t="s">
        <v>89</v>
      </c>
    </row>
    <row r="9" spans="1:12" ht="15" thickBot="1" x14ac:dyDescent="0.25">
      <c r="A9" s="9" t="s">
        <v>9</v>
      </c>
      <c r="B9" s="41" t="s">
        <v>393</v>
      </c>
      <c r="C9" s="10">
        <v>59</v>
      </c>
      <c r="D9" s="10">
        <v>56</v>
      </c>
      <c r="E9" s="10">
        <v>61</v>
      </c>
      <c r="F9" s="11">
        <v>65</v>
      </c>
      <c r="G9" s="11">
        <v>44</v>
      </c>
      <c r="H9" s="12"/>
      <c r="I9" s="5" t="s">
        <v>379</v>
      </c>
      <c r="J9" s="4" t="str">
        <f t="shared" si="0"/>
        <v>C_01_djistič nad 3x16 A do 3x20 A včetně</v>
      </c>
      <c r="L9" s="5" t="s">
        <v>90</v>
      </c>
    </row>
    <row r="10" spans="1:12" ht="15" thickBot="1" x14ac:dyDescent="0.25">
      <c r="A10" s="9" t="s">
        <v>10</v>
      </c>
      <c r="B10" s="41" t="s">
        <v>394</v>
      </c>
      <c r="C10" s="10">
        <v>74</v>
      </c>
      <c r="D10" s="10">
        <v>71</v>
      </c>
      <c r="E10" s="10">
        <v>77</v>
      </c>
      <c r="F10" s="11">
        <v>81</v>
      </c>
      <c r="G10" s="11">
        <v>56</v>
      </c>
      <c r="H10" s="12"/>
      <c r="I10" s="5" t="s">
        <v>379</v>
      </c>
      <c r="J10" s="4" t="str">
        <f t="shared" si="0"/>
        <v>C_01_djistič nad 3x20 A do 3x25 A včetně</v>
      </c>
      <c r="L10" s="5" t="s">
        <v>91</v>
      </c>
    </row>
    <row r="11" spans="1:12" ht="15" thickBot="1" x14ac:dyDescent="0.25">
      <c r="A11" s="9" t="s">
        <v>11</v>
      </c>
      <c r="B11" s="41" t="s">
        <v>395</v>
      </c>
      <c r="C11" s="10">
        <v>94</v>
      </c>
      <c r="D11" s="10">
        <v>90</v>
      </c>
      <c r="E11" s="10">
        <v>98</v>
      </c>
      <c r="F11" s="11">
        <v>104</v>
      </c>
      <c r="G11" s="11">
        <v>71</v>
      </c>
      <c r="H11" s="12"/>
      <c r="I11" s="5" t="s">
        <v>379</v>
      </c>
      <c r="J11" s="4" t="str">
        <f t="shared" si="0"/>
        <v>C_01_djistič nad 3x25 A do 3x32 A včetně</v>
      </c>
      <c r="L11" s="5" t="s">
        <v>379</v>
      </c>
    </row>
    <row r="12" spans="1:12" ht="15" thickBot="1" x14ac:dyDescent="0.25">
      <c r="A12" s="9" t="s">
        <v>12</v>
      </c>
      <c r="B12" s="41" t="s">
        <v>396</v>
      </c>
      <c r="C12" s="10">
        <v>118</v>
      </c>
      <c r="D12" s="10">
        <v>113</v>
      </c>
      <c r="E12" s="10">
        <v>122</v>
      </c>
      <c r="F12" s="11">
        <v>130</v>
      </c>
      <c r="G12" s="11">
        <v>89</v>
      </c>
      <c r="H12" s="12"/>
      <c r="I12" s="5" t="s">
        <v>379</v>
      </c>
      <c r="J12" s="4" t="str">
        <f t="shared" si="0"/>
        <v>C_01_djistič nad 3x32 A do 3x40 A včetně</v>
      </c>
      <c r="L12" s="5" t="s">
        <v>380</v>
      </c>
    </row>
    <row r="13" spans="1:12" ht="15" thickBot="1" x14ac:dyDescent="0.25">
      <c r="A13" s="9" t="s">
        <v>13</v>
      </c>
      <c r="B13" s="41" t="s">
        <v>397</v>
      </c>
      <c r="C13" s="10">
        <v>147</v>
      </c>
      <c r="D13" s="10">
        <v>141</v>
      </c>
      <c r="E13" s="10">
        <v>153</v>
      </c>
      <c r="F13" s="11">
        <v>162</v>
      </c>
      <c r="G13" s="11">
        <v>111</v>
      </c>
      <c r="H13" s="12"/>
      <c r="I13" s="5" t="s">
        <v>379</v>
      </c>
      <c r="J13" s="4" t="str">
        <f t="shared" si="0"/>
        <v>C_01_djistič nad 3x40 A do 3x50 A včetně</v>
      </c>
      <c r="L13" s="5" t="s">
        <v>387</v>
      </c>
    </row>
    <row r="14" spans="1:12" ht="15" thickBot="1" x14ac:dyDescent="0.25">
      <c r="A14" s="9" t="s">
        <v>14</v>
      </c>
      <c r="B14" s="41" t="s">
        <v>398</v>
      </c>
      <c r="C14" s="10">
        <v>185</v>
      </c>
      <c r="D14" s="10">
        <v>178</v>
      </c>
      <c r="E14" s="10">
        <v>193</v>
      </c>
      <c r="F14" s="11">
        <v>204</v>
      </c>
      <c r="G14" s="11">
        <v>140</v>
      </c>
      <c r="H14" s="12"/>
      <c r="I14" s="5" t="s">
        <v>379</v>
      </c>
      <c r="J14" s="4" t="str">
        <f t="shared" si="0"/>
        <v>C_01_djistič nad 3x50 A do 3x63 A včetně</v>
      </c>
      <c r="L14" s="5" t="s">
        <v>381</v>
      </c>
    </row>
    <row r="15" spans="1:12" ht="15" thickBot="1" x14ac:dyDescent="0.25">
      <c r="A15" s="9" t="s">
        <v>15</v>
      </c>
      <c r="B15" s="41" t="s">
        <v>399</v>
      </c>
      <c r="C15" s="10">
        <v>235</v>
      </c>
      <c r="D15" s="10">
        <v>226</v>
      </c>
      <c r="E15" s="10">
        <v>245</v>
      </c>
      <c r="F15" s="11">
        <v>259</v>
      </c>
      <c r="G15" s="11">
        <v>178</v>
      </c>
      <c r="H15" s="12"/>
      <c r="I15" s="5" t="s">
        <v>379</v>
      </c>
      <c r="J15" s="4" t="str">
        <f t="shared" si="0"/>
        <v>C_01_djistič nad 3x63 A do 3x80 A včetně</v>
      </c>
      <c r="L15" s="5" t="s">
        <v>382</v>
      </c>
    </row>
    <row r="16" spans="1:12" ht="15" thickBot="1" x14ac:dyDescent="0.25">
      <c r="A16" s="9" t="s">
        <v>16</v>
      </c>
      <c r="B16" s="41" t="s">
        <v>400</v>
      </c>
      <c r="C16" s="10">
        <v>294</v>
      </c>
      <c r="D16" s="10">
        <v>282</v>
      </c>
      <c r="E16" s="10">
        <v>306</v>
      </c>
      <c r="F16" s="11">
        <v>324</v>
      </c>
      <c r="G16" s="11">
        <v>222</v>
      </c>
      <c r="H16" s="12"/>
      <c r="I16" s="5" t="s">
        <v>379</v>
      </c>
      <c r="J16" s="4" t="str">
        <f t="shared" si="0"/>
        <v>C_01_djistič nad 3x80 A do 3x100 A včetně</v>
      </c>
      <c r="L16" s="5" t="s">
        <v>383</v>
      </c>
    </row>
    <row r="17" spans="1:12" ht="15" thickBot="1" x14ac:dyDescent="0.25">
      <c r="A17" s="9" t="s">
        <v>17</v>
      </c>
      <c r="B17" s="41" t="s">
        <v>401</v>
      </c>
      <c r="C17" s="10">
        <v>368</v>
      </c>
      <c r="D17" s="10">
        <v>353</v>
      </c>
      <c r="E17" s="10">
        <v>383</v>
      </c>
      <c r="F17" s="11">
        <v>405</v>
      </c>
      <c r="G17" s="11">
        <v>278</v>
      </c>
      <c r="H17" s="12"/>
      <c r="I17" s="5" t="s">
        <v>379</v>
      </c>
      <c r="J17" s="4" t="str">
        <f t="shared" si="0"/>
        <v>C_01_djistič nad 3x100 A do 3x125 A včetně</v>
      </c>
      <c r="L17" s="5" t="s">
        <v>384</v>
      </c>
    </row>
    <row r="18" spans="1:12" ht="15" thickBot="1" x14ac:dyDescent="0.25">
      <c r="A18" s="9" t="s">
        <v>18</v>
      </c>
      <c r="B18" s="41" t="s">
        <v>402</v>
      </c>
      <c r="C18" s="10">
        <v>470</v>
      </c>
      <c r="D18" s="10">
        <v>451</v>
      </c>
      <c r="E18" s="10">
        <v>490</v>
      </c>
      <c r="F18" s="11">
        <v>518</v>
      </c>
      <c r="G18" s="11">
        <v>355</v>
      </c>
      <c r="H18" s="12"/>
      <c r="I18" s="5" t="s">
        <v>379</v>
      </c>
      <c r="J18" s="4" t="str">
        <f t="shared" si="0"/>
        <v>C_01_djistič nad 3x125 A do 3x160 A včetně</v>
      </c>
      <c r="L18" s="5" t="s">
        <v>385</v>
      </c>
    </row>
    <row r="19" spans="1:12" ht="15" thickBot="1" x14ac:dyDescent="0.25">
      <c r="A19" s="9" t="s">
        <v>19</v>
      </c>
      <c r="B19" s="41" t="s">
        <v>403</v>
      </c>
      <c r="C19" s="14">
        <v>2.94</v>
      </c>
      <c r="D19" s="14">
        <v>2.82</v>
      </c>
      <c r="E19" s="14">
        <v>3.06</v>
      </c>
      <c r="F19" s="15">
        <v>3.24</v>
      </c>
      <c r="G19" s="15">
        <v>2.2200000000000002</v>
      </c>
      <c r="H19" s="12"/>
      <c r="I19" s="5" t="s">
        <v>379</v>
      </c>
      <c r="J19" s="4" t="str">
        <f t="shared" si="0"/>
        <v xml:space="preserve">C_01_djistič nad 3x160 A za každou 1A </v>
      </c>
      <c r="L19" s="5" t="s">
        <v>388</v>
      </c>
    </row>
    <row r="20" spans="1:12" ht="15" thickBot="1" x14ac:dyDescent="0.25">
      <c r="A20" s="9" t="s">
        <v>20</v>
      </c>
      <c r="B20" s="41" t="s">
        <v>404</v>
      </c>
      <c r="C20" s="14">
        <v>0.98</v>
      </c>
      <c r="D20" s="14">
        <v>0.94</v>
      </c>
      <c r="E20" s="14">
        <v>1.02</v>
      </c>
      <c r="F20" s="15">
        <v>1.08</v>
      </c>
      <c r="G20" s="15">
        <v>0.74</v>
      </c>
      <c r="H20" s="12"/>
      <c r="I20" s="5" t="s">
        <v>379</v>
      </c>
      <c r="J20" s="4" t="str">
        <f t="shared" si="0"/>
        <v>C_01_djistič nad 1x25 A za každou 1 A</v>
      </c>
      <c r="L20" s="5" t="s">
        <v>386</v>
      </c>
    </row>
    <row r="21" spans="1:12" ht="15" thickBot="1" x14ac:dyDescent="0.25">
      <c r="A21" s="5" t="s">
        <v>21</v>
      </c>
      <c r="B21" s="5" t="s">
        <v>405</v>
      </c>
      <c r="C21" s="2"/>
      <c r="F21" s="16"/>
      <c r="G21" s="16"/>
      <c r="H21" s="12"/>
      <c r="I21" s="5" t="s">
        <v>379</v>
      </c>
      <c r="J21" s="4" t="str">
        <f t="shared" si="0"/>
        <v>C_01_d·        z platu za distribuované množství elektřiny:</v>
      </c>
      <c r="L21" s="5" t="s">
        <v>389</v>
      </c>
    </row>
    <row r="22" spans="1:12" ht="15" thickBot="1" x14ac:dyDescent="0.25">
      <c r="A22" s="17"/>
      <c r="B22" s="42" t="s">
        <v>379</v>
      </c>
      <c r="C22" s="7" t="s">
        <v>318</v>
      </c>
      <c r="D22" s="7" t="s">
        <v>243</v>
      </c>
      <c r="E22" s="7" t="s">
        <v>319</v>
      </c>
      <c r="F22" s="18" t="s">
        <v>5</v>
      </c>
      <c r="G22" s="18" t="s">
        <v>6</v>
      </c>
      <c r="H22" s="12"/>
      <c r="I22" s="5" t="s">
        <v>379</v>
      </c>
      <c r="J22" s="4" t="str">
        <f t="shared" si="0"/>
        <v>C_01_d</v>
      </c>
    </row>
    <row r="23" spans="1:12" ht="15" thickBot="1" x14ac:dyDescent="0.25">
      <c r="A23" s="9" t="s">
        <v>22</v>
      </c>
      <c r="B23" s="41" t="s">
        <v>406</v>
      </c>
      <c r="C23" s="19">
        <v>2680.24</v>
      </c>
      <c r="D23" s="19">
        <v>3085.97</v>
      </c>
      <c r="E23" s="19">
        <v>3008.89</v>
      </c>
      <c r="F23" s="15">
        <v>4997.0600000000004</v>
      </c>
      <c r="G23" s="15">
        <v>2566.12</v>
      </c>
      <c r="H23" s="12"/>
      <c r="I23" s="5" t="s">
        <v>379</v>
      </c>
      <c r="J23" s="4" t="str">
        <f t="shared" si="0"/>
        <v>C_01_dKč/MWh</v>
      </c>
    </row>
    <row r="24" spans="1:12" ht="15" x14ac:dyDescent="0.25">
      <c r="A24" s="1" t="s">
        <v>23</v>
      </c>
      <c r="B24" s="1"/>
      <c r="C24" s="2"/>
      <c r="F24" s="16"/>
      <c r="G24" s="16"/>
      <c r="H24" s="12"/>
      <c r="J24" s="13"/>
    </row>
    <row r="25" spans="1:12" ht="15" x14ac:dyDescent="0.25">
      <c r="A25" s="1" t="s">
        <v>3</v>
      </c>
      <c r="B25" s="1"/>
      <c r="C25" s="2"/>
      <c r="F25" s="16"/>
      <c r="G25" s="16"/>
      <c r="H25" s="12"/>
      <c r="J25" s="13"/>
    </row>
    <row r="26" spans="1:12" ht="15" thickBot="1" x14ac:dyDescent="0.25">
      <c r="A26" s="5" t="s">
        <v>4</v>
      </c>
      <c r="C26" s="2"/>
      <c r="F26" s="16"/>
      <c r="G26" s="16"/>
      <c r="H26" s="12"/>
      <c r="J26" s="13"/>
    </row>
    <row r="27" spans="1:12" ht="15.75" thickBot="1" x14ac:dyDescent="0.3">
      <c r="A27" s="6"/>
      <c r="B27" s="40"/>
      <c r="C27" s="7" t="s">
        <v>318</v>
      </c>
      <c r="D27" s="7" t="s">
        <v>243</v>
      </c>
      <c r="E27" s="7" t="s">
        <v>319</v>
      </c>
      <c r="F27" s="18" t="s">
        <v>5</v>
      </c>
      <c r="G27" s="18" t="s">
        <v>6</v>
      </c>
      <c r="H27" s="12"/>
      <c r="J27" s="13"/>
    </row>
    <row r="28" spans="1:12" ht="15" thickBot="1" x14ac:dyDescent="0.25">
      <c r="A28" s="9" t="s">
        <v>7</v>
      </c>
      <c r="B28" s="41" t="s">
        <v>407</v>
      </c>
      <c r="C28" s="10">
        <v>71</v>
      </c>
      <c r="D28" s="10">
        <v>74</v>
      </c>
      <c r="E28" s="10">
        <v>72</v>
      </c>
      <c r="F28" s="11">
        <v>97</v>
      </c>
      <c r="G28" s="11">
        <v>68</v>
      </c>
      <c r="H28" s="12"/>
      <c r="I28" s="5" t="s">
        <v>380</v>
      </c>
      <c r="J28" s="4" t="str">
        <f>I28&amp;IF(A26="·        z platu za distribuované množství elektřiny v nízkém tarifu:","NT",)&amp;A28</f>
        <v>C_02_djistič do 3x10 A a do 1x25 A včetně</v>
      </c>
    </row>
    <row r="29" spans="1:12" ht="15" thickBot="1" x14ac:dyDescent="0.25">
      <c r="A29" s="9" t="s">
        <v>8</v>
      </c>
      <c r="B29" s="41" t="s">
        <v>408</v>
      </c>
      <c r="C29" s="10">
        <v>113</v>
      </c>
      <c r="D29" s="10">
        <v>118</v>
      </c>
      <c r="E29" s="10">
        <v>115</v>
      </c>
      <c r="F29" s="11">
        <v>155</v>
      </c>
      <c r="G29" s="11">
        <v>108</v>
      </c>
      <c r="H29" s="12"/>
      <c r="I29" s="5" t="s">
        <v>380</v>
      </c>
      <c r="J29" s="4" t="str">
        <f t="shared" ref="J29:J44" si="1">I29&amp;IF(A27="·        z platu za distribuované množství elektřiny v nízkém tarifu:","NT",)&amp;A29</f>
        <v>C_02_djistič nad 3x10 A do 3x16 A včetně</v>
      </c>
    </row>
    <row r="30" spans="1:12" ht="15" thickBot="1" x14ac:dyDescent="0.25">
      <c r="A30" s="9" t="s">
        <v>9</v>
      </c>
      <c r="B30" s="41" t="s">
        <v>409</v>
      </c>
      <c r="C30" s="10">
        <v>141</v>
      </c>
      <c r="D30" s="10">
        <v>147</v>
      </c>
      <c r="E30" s="10">
        <v>143</v>
      </c>
      <c r="F30" s="11">
        <v>193</v>
      </c>
      <c r="G30" s="11">
        <v>135</v>
      </c>
      <c r="H30" s="12"/>
      <c r="I30" s="5" t="s">
        <v>380</v>
      </c>
      <c r="J30" s="4" t="str">
        <f t="shared" si="1"/>
        <v>C_02_djistič nad 3x16 A do 3x20 A včetně</v>
      </c>
    </row>
    <row r="31" spans="1:12" ht="15" thickBot="1" x14ac:dyDescent="0.25">
      <c r="A31" s="9" t="s">
        <v>10</v>
      </c>
      <c r="B31" s="41" t="s">
        <v>410</v>
      </c>
      <c r="C31" s="10">
        <v>176</v>
      </c>
      <c r="D31" s="10">
        <v>184</v>
      </c>
      <c r="E31" s="10">
        <v>179</v>
      </c>
      <c r="F31" s="11">
        <v>242</v>
      </c>
      <c r="G31" s="11">
        <v>169</v>
      </c>
      <c r="H31" s="12"/>
      <c r="I31" s="5" t="s">
        <v>380</v>
      </c>
      <c r="J31" s="4" t="str">
        <f t="shared" si="1"/>
        <v>C_02_djistič nad 3x20 A do 3x25 A včetně</v>
      </c>
    </row>
    <row r="32" spans="1:12" ht="15" thickBot="1" x14ac:dyDescent="0.25">
      <c r="A32" s="9" t="s">
        <v>11</v>
      </c>
      <c r="B32" s="41" t="s">
        <v>411</v>
      </c>
      <c r="C32" s="10">
        <v>226</v>
      </c>
      <c r="D32" s="10">
        <v>235</v>
      </c>
      <c r="E32" s="10">
        <v>229</v>
      </c>
      <c r="F32" s="11">
        <v>309</v>
      </c>
      <c r="G32" s="11">
        <v>216</v>
      </c>
      <c r="H32" s="12"/>
      <c r="I32" s="5" t="s">
        <v>380</v>
      </c>
      <c r="J32" s="4" t="str">
        <f t="shared" si="1"/>
        <v>C_02_djistič nad 3x25 A do 3x32 A včetně</v>
      </c>
    </row>
    <row r="33" spans="1:10" ht="15" thickBot="1" x14ac:dyDescent="0.25">
      <c r="A33" s="9" t="s">
        <v>12</v>
      </c>
      <c r="B33" s="41" t="s">
        <v>412</v>
      </c>
      <c r="C33" s="10">
        <v>282</v>
      </c>
      <c r="D33" s="10">
        <v>294</v>
      </c>
      <c r="E33" s="10">
        <v>287</v>
      </c>
      <c r="F33" s="11">
        <v>386</v>
      </c>
      <c r="G33" s="11">
        <v>270</v>
      </c>
      <c r="H33" s="12"/>
      <c r="I33" s="5" t="s">
        <v>380</v>
      </c>
      <c r="J33" s="4" t="str">
        <f t="shared" si="1"/>
        <v>C_02_djistič nad 3x32 A do 3x40 A včetně</v>
      </c>
    </row>
    <row r="34" spans="1:10" ht="15" thickBot="1" x14ac:dyDescent="0.25">
      <c r="A34" s="9" t="s">
        <v>13</v>
      </c>
      <c r="B34" s="41" t="s">
        <v>413</v>
      </c>
      <c r="C34" s="10">
        <v>353</v>
      </c>
      <c r="D34" s="10">
        <v>368</v>
      </c>
      <c r="E34" s="10">
        <v>359</v>
      </c>
      <c r="F34" s="11">
        <v>483</v>
      </c>
      <c r="G34" s="11">
        <v>338</v>
      </c>
      <c r="H34" s="12"/>
      <c r="I34" s="5" t="s">
        <v>380</v>
      </c>
      <c r="J34" s="4" t="str">
        <f t="shared" si="1"/>
        <v>C_02_djistič nad 3x40 A do 3x50 A včetně</v>
      </c>
    </row>
    <row r="35" spans="1:10" ht="15" thickBot="1" x14ac:dyDescent="0.25">
      <c r="A35" s="9" t="s">
        <v>14</v>
      </c>
      <c r="B35" s="41" t="s">
        <v>414</v>
      </c>
      <c r="C35" s="10">
        <v>444</v>
      </c>
      <c r="D35" s="10">
        <v>463</v>
      </c>
      <c r="E35" s="10">
        <v>452</v>
      </c>
      <c r="F35" s="11">
        <v>609</v>
      </c>
      <c r="G35" s="11">
        <v>425</v>
      </c>
      <c r="H35" s="12"/>
      <c r="I35" s="5" t="s">
        <v>380</v>
      </c>
      <c r="J35" s="4" t="str">
        <f t="shared" si="1"/>
        <v>C_02_djistič nad 3x50 A do 3x63 A včetně</v>
      </c>
    </row>
    <row r="36" spans="1:10" ht="15" thickBot="1" x14ac:dyDescent="0.25">
      <c r="A36" s="9" t="s">
        <v>15</v>
      </c>
      <c r="B36" s="41" t="s">
        <v>415</v>
      </c>
      <c r="C36" s="10">
        <v>564</v>
      </c>
      <c r="D36" s="10">
        <v>588</v>
      </c>
      <c r="E36" s="10">
        <v>574</v>
      </c>
      <c r="F36" s="11">
        <v>773</v>
      </c>
      <c r="G36" s="11">
        <v>540</v>
      </c>
      <c r="H36" s="12"/>
      <c r="I36" s="5" t="s">
        <v>380</v>
      </c>
      <c r="J36" s="4" t="str">
        <f t="shared" si="1"/>
        <v>C_02_djistič nad 3x63 A do 3x80 A včetně</v>
      </c>
    </row>
    <row r="37" spans="1:10" ht="15" thickBot="1" x14ac:dyDescent="0.25">
      <c r="A37" s="9" t="s">
        <v>16</v>
      </c>
      <c r="B37" s="41" t="s">
        <v>416</v>
      </c>
      <c r="C37" s="10">
        <v>705</v>
      </c>
      <c r="D37" s="10">
        <v>735</v>
      </c>
      <c r="E37" s="10">
        <v>717</v>
      </c>
      <c r="F37" s="11">
        <v>966</v>
      </c>
      <c r="G37" s="11">
        <v>675</v>
      </c>
      <c r="H37" s="12"/>
      <c r="I37" s="5" t="s">
        <v>380</v>
      </c>
      <c r="J37" s="4" t="str">
        <f t="shared" si="1"/>
        <v>C_02_djistič nad 3x80 A do 3x100 A včetně</v>
      </c>
    </row>
    <row r="38" spans="1:10" ht="15" thickBot="1" x14ac:dyDescent="0.25">
      <c r="A38" s="9" t="s">
        <v>17</v>
      </c>
      <c r="B38" s="41" t="s">
        <v>417</v>
      </c>
      <c r="C38" s="10">
        <v>881</v>
      </c>
      <c r="D38" s="10">
        <v>919</v>
      </c>
      <c r="E38" s="10">
        <v>896</v>
      </c>
      <c r="F38" s="11">
        <v>1208</v>
      </c>
      <c r="G38" s="11">
        <v>844</v>
      </c>
      <c r="H38" s="12"/>
      <c r="I38" s="5" t="s">
        <v>380</v>
      </c>
      <c r="J38" s="4" t="str">
        <f t="shared" si="1"/>
        <v>C_02_djistič nad 3x100 A do 3x125 A včetně</v>
      </c>
    </row>
    <row r="39" spans="1:10" ht="15" thickBot="1" x14ac:dyDescent="0.25">
      <c r="A39" s="9" t="s">
        <v>18</v>
      </c>
      <c r="B39" s="41" t="s">
        <v>418</v>
      </c>
      <c r="C39" s="10">
        <v>1128</v>
      </c>
      <c r="D39" s="10">
        <v>1176</v>
      </c>
      <c r="E39" s="10">
        <v>1147</v>
      </c>
      <c r="F39" s="11">
        <v>1546</v>
      </c>
      <c r="G39" s="11">
        <v>1080</v>
      </c>
      <c r="H39" s="12"/>
      <c r="I39" s="5" t="s">
        <v>380</v>
      </c>
      <c r="J39" s="4" t="str">
        <f t="shared" si="1"/>
        <v>C_02_djistič nad 3x125 A do 3x160 A včetně</v>
      </c>
    </row>
    <row r="40" spans="1:10" ht="15" thickBot="1" x14ac:dyDescent="0.25">
      <c r="A40" s="9" t="s">
        <v>19</v>
      </c>
      <c r="B40" s="41" t="s">
        <v>419</v>
      </c>
      <c r="C40" s="14">
        <v>7.05</v>
      </c>
      <c r="D40" s="14">
        <v>7.35</v>
      </c>
      <c r="E40" s="14">
        <v>7.17</v>
      </c>
      <c r="F40" s="15">
        <v>9.66</v>
      </c>
      <c r="G40" s="15">
        <v>6.75</v>
      </c>
      <c r="H40" s="12"/>
      <c r="I40" s="5" t="s">
        <v>380</v>
      </c>
      <c r="J40" s="4" t="str">
        <f t="shared" si="1"/>
        <v xml:space="preserve">C_02_djistič nad 3x160 A za každou 1A </v>
      </c>
    </row>
    <row r="41" spans="1:10" ht="15" thickBot="1" x14ac:dyDescent="0.25">
      <c r="A41" s="9" t="s">
        <v>20</v>
      </c>
      <c r="B41" s="41" t="s">
        <v>420</v>
      </c>
      <c r="C41" s="14">
        <v>2.35</v>
      </c>
      <c r="D41" s="14">
        <v>2.4500000000000002</v>
      </c>
      <c r="E41" s="14">
        <v>2.39</v>
      </c>
      <c r="F41" s="15">
        <v>3.22</v>
      </c>
      <c r="G41" s="15">
        <v>2.25</v>
      </c>
      <c r="H41" s="12"/>
      <c r="I41" s="5" t="s">
        <v>380</v>
      </c>
      <c r="J41" s="4" t="str">
        <f t="shared" si="1"/>
        <v>C_02_djistič nad 1x25 A za každou 1 A</v>
      </c>
    </row>
    <row r="42" spans="1:10" ht="15" thickBot="1" x14ac:dyDescent="0.25">
      <c r="A42" s="5" t="s">
        <v>21</v>
      </c>
      <c r="B42" s="5" t="s">
        <v>421</v>
      </c>
      <c r="C42" s="20"/>
      <c r="D42" s="20"/>
      <c r="E42" s="20"/>
      <c r="F42" s="16"/>
      <c r="G42" s="16"/>
      <c r="H42" s="12"/>
      <c r="I42" s="5" t="s">
        <v>380</v>
      </c>
      <c r="J42" s="4" t="str">
        <f t="shared" si="1"/>
        <v>C_02_d·        z platu za distribuované množství elektřiny:</v>
      </c>
    </row>
    <row r="43" spans="1:10" ht="15" thickBot="1" x14ac:dyDescent="0.25">
      <c r="A43" s="17"/>
      <c r="B43" s="42" t="s">
        <v>380</v>
      </c>
      <c r="C43" s="21" t="s">
        <v>318</v>
      </c>
      <c r="D43" s="21" t="s">
        <v>243</v>
      </c>
      <c r="E43" s="21" t="s">
        <v>319</v>
      </c>
      <c r="F43" s="18" t="s">
        <v>5</v>
      </c>
      <c r="G43" s="18" t="s">
        <v>6</v>
      </c>
      <c r="H43" s="12"/>
      <c r="I43" s="5" t="s">
        <v>380</v>
      </c>
      <c r="J43" s="4" t="str">
        <f t="shared" si="1"/>
        <v>C_02_d</v>
      </c>
    </row>
    <row r="44" spans="1:10" ht="15" thickBot="1" x14ac:dyDescent="0.25">
      <c r="A44" s="9" t="s">
        <v>22</v>
      </c>
      <c r="B44" s="41" t="s">
        <v>422</v>
      </c>
      <c r="C44" s="14">
        <v>2172.4499999999998</v>
      </c>
      <c r="D44" s="14">
        <v>2554.06</v>
      </c>
      <c r="E44" s="14">
        <v>2350.0700000000002</v>
      </c>
      <c r="F44" s="15">
        <v>4007.2</v>
      </c>
      <c r="G44" s="15">
        <v>2042.04</v>
      </c>
      <c r="H44" s="12"/>
      <c r="I44" s="5" t="s">
        <v>380</v>
      </c>
      <c r="J44" s="4" t="str">
        <f t="shared" si="1"/>
        <v>C_02_dKč/MWh</v>
      </c>
    </row>
    <row r="45" spans="1:10" ht="15" x14ac:dyDescent="0.25">
      <c r="A45" s="1" t="s">
        <v>24</v>
      </c>
      <c r="B45" s="1"/>
      <c r="C45" s="20"/>
      <c r="D45" s="20"/>
      <c r="E45" s="20"/>
      <c r="F45" s="16"/>
      <c r="G45" s="16"/>
      <c r="H45" s="12"/>
      <c r="J45" s="13"/>
    </row>
    <row r="46" spans="1:10" ht="15" x14ac:dyDescent="0.25">
      <c r="A46" s="1" t="s">
        <v>3</v>
      </c>
      <c r="B46" s="1"/>
      <c r="C46" s="20"/>
      <c r="D46" s="20"/>
      <c r="E46" s="20"/>
      <c r="F46" s="16"/>
      <c r="G46" s="16"/>
      <c r="H46" s="12"/>
      <c r="J46" s="13"/>
    </row>
    <row r="47" spans="1:10" ht="15" thickBot="1" x14ac:dyDescent="0.25">
      <c r="A47" s="5" t="s">
        <v>4</v>
      </c>
      <c r="C47" s="20"/>
      <c r="D47" s="20"/>
      <c r="E47" s="20"/>
      <c r="F47" s="16"/>
      <c r="G47" s="16"/>
      <c r="H47" s="12"/>
      <c r="J47" s="13"/>
    </row>
    <row r="48" spans="1:10" ht="15.75" thickBot="1" x14ac:dyDescent="0.3">
      <c r="A48" s="6"/>
      <c r="B48" s="40"/>
      <c r="C48" s="21" t="s">
        <v>318</v>
      </c>
      <c r="D48" s="21" t="s">
        <v>243</v>
      </c>
      <c r="E48" s="21" t="s">
        <v>319</v>
      </c>
      <c r="F48" s="18" t="s">
        <v>5</v>
      </c>
      <c r="G48" s="18" t="s">
        <v>6</v>
      </c>
      <c r="H48" s="12"/>
      <c r="J48" s="13"/>
    </row>
    <row r="49" spans="1:10" ht="15" thickBot="1" x14ac:dyDescent="0.25">
      <c r="A49" s="9" t="s">
        <v>7</v>
      </c>
      <c r="B49" s="41" t="s">
        <v>423</v>
      </c>
      <c r="C49" s="10">
        <v>513</v>
      </c>
      <c r="D49" s="10">
        <v>593</v>
      </c>
      <c r="E49" s="10">
        <v>540</v>
      </c>
      <c r="F49" s="11">
        <v>1335</v>
      </c>
      <c r="G49" s="11">
        <v>474</v>
      </c>
      <c r="H49" s="12"/>
      <c r="I49" s="5" t="s">
        <v>387</v>
      </c>
      <c r="J49" s="4" t="str">
        <f>I49&amp;IF(A47="·        z platu za distribuované množství elektřiny v nízkém tarifu:","NT",)&amp;A49</f>
        <v>C_03_djistič do 3x10 A a do 1x25 A včetně</v>
      </c>
    </row>
    <row r="50" spans="1:10" ht="15" thickBot="1" x14ac:dyDescent="0.25">
      <c r="A50" s="9" t="s">
        <v>8</v>
      </c>
      <c r="B50" s="41" t="s">
        <v>424</v>
      </c>
      <c r="C50" s="10">
        <v>821</v>
      </c>
      <c r="D50" s="10">
        <v>949</v>
      </c>
      <c r="E50" s="10">
        <v>864</v>
      </c>
      <c r="F50" s="11">
        <v>2136</v>
      </c>
      <c r="G50" s="11">
        <v>758</v>
      </c>
      <c r="H50" s="12"/>
      <c r="I50" s="5" t="s">
        <v>387</v>
      </c>
      <c r="J50" s="4" t="str">
        <f t="shared" ref="J50:J65" si="2">I50&amp;IF(A48="·        z platu za distribuované množství elektřiny v nízkém tarifu:","NT",)&amp;A50</f>
        <v>C_03_djistič nad 3x10 A do 3x16 A včetně</v>
      </c>
    </row>
    <row r="51" spans="1:10" ht="15" thickBot="1" x14ac:dyDescent="0.25">
      <c r="A51" s="9" t="s">
        <v>9</v>
      </c>
      <c r="B51" s="41" t="s">
        <v>425</v>
      </c>
      <c r="C51" s="10">
        <v>1027</v>
      </c>
      <c r="D51" s="10">
        <v>1187</v>
      </c>
      <c r="E51" s="10">
        <v>1081</v>
      </c>
      <c r="F51" s="11">
        <v>2670</v>
      </c>
      <c r="G51" s="11">
        <v>948</v>
      </c>
      <c r="H51" s="12"/>
      <c r="I51" s="5" t="s">
        <v>387</v>
      </c>
      <c r="J51" s="4" t="str">
        <f t="shared" si="2"/>
        <v>C_03_djistič nad 3x16 A do 3x20 A včetně</v>
      </c>
    </row>
    <row r="52" spans="1:10" ht="15" thickBot="1" x14ac:dyDescent="0.25">
      <c r="A52" s="9" t="s">
        <v>10</v>
      </c>
      <c r="B52" s="41" t="s">
        <v>426</v>
      </c>
      <c r="C52" s="10">
        <v>1283</v>
      </c>
      <c r="D52" s="10">
        <v>1484</v>
      </c>
      <c r="E52" s="10">
        <v>1351</v>
      </c>
      <c r="F52" s="11">
        <v>3338</v>
      </c>
      <c r="G52" s="11">
        <v>1185</v>
      </c>
      <c r="H52" s="12"/>
      <c r="I52" s="5" t="s">
        <v>387</v>
      </c>
      <c r="J52" s="4" t="str">
        <f t="shared" si="2"/>
        <v>C_03_djistič nad 3x20 A do 3x25 A včetně</v>
      </c>
    </row>
    <row r="53" spans="1:10" ht="15" thickBot="1" x14ac:dyDescent="0.25">
      <c r="A53" s="9" t="s">
        <v>11</v>
      </c>
      <c r="B53" s="41" t="s">
        <v>427</v>
      </c>
      <c r="C53" s="10">
        <v>1643</v>
      </c>
      <c r="D53" s="10">
        <v>1899</v>
      </c>
      <c r="E53" s="10">
        <v>1729</v>
      </c>
      <c r="F53" s="11">
        <v>4272</v>
      </c>
      <c r="G53" s="11">
        <v>1517</v>
      </c>
      <c r="H53" s="12"/>
      <c r="I53" s="5" t="s">
        <v>387</v>
      </c>
      <c r="J53" s="4" t="str">
        <f t="shared" si="2"/>
        <v>C_03_djistič nad 3x25 A do 3x32 A včetně</v>
      </c>
    </row>
    <row r="54" spans="1:10" ht="15" thickBot="1" x14ac:dyDescent="0.25">
      <c r="A54" s="9" t="s">
        <v>12</v>
      </c>
      <c r="B54" s="41" t="s">
        <v>428</v>
      </c>
      <c r="C54" s="10">
        <v>2053</v>
      </c>
      <c r="D54" s="10">
        <v>2374</v>
      </c>
      <c r="E54" s="10">
        <v>2161</v>
      </c>
      <c r="F54" s="11">
        <v>5340</v>
      </c>
      <c r="G54" s="11">
        <v>1896</v>
      </c>
      <c r="H54" s="12"/>
      <c r="I54" s="5" t="s">
        <v>387</v>
      </c>
      <c r="J54" s="4" t="str">
        <f t="shared" si="2"/>
        <v>C_03_djistič nad 3x32 A do 3x40 A včetně</v>
      </c>
    </row>
    <row r="55" spans="1:10" ht="15" thickBot="1" x14ac:dyDescent="0.25">
      <c r="A55" s="9" t="s">
        <v>13</v>
      </c>
      <c r="B55" s="41" t="s">
        <v>429</v>
      </c>
      <c r="C55" s="10">
        <v>2567</v>
      </c>
      <c r="D55" s="10">
        <v>2967</v>
      </c>
      <c r="E55" s="10">
        <v>2702</v>
      </c>
      <c r="F55" s="11">
        <v>6675</v>
      </c>
      <c r="G55" s="11">
        <v>2370</v>
      </c>
      <c r="H55" s="12"/>
      <c r="I55" s="5" t="s">
        <v>387</v>
      </c>
      <c r="J55" s="4" t="str">
        <f t="shared" si="2"/>
        <v>C_03_djistič nad 3x40 A do 3x50 A včetně</v>
      </c>
    </row>
    <row r="56" spans="1:10" ht="15" thickBot="1" x14ac:dyDescent="0.25">
      <c r="A56" s="9" t="s">
        <v>14</v>
      </c>
      <c r="B56" s="41" t="s">
        <v>430</v>
      </c>
      <c r="C56" s="10">
        <v>3234</v>
      </c>
      <c r="D56" s="10">
        <v>3738</v>
      </c>
      <c r="E56" s="10">
        <v>3404</v>
      </c>
      <c r="F56" s="11">
        <v>8411</v>
      </c>
      <c r="G56" s="11">
        <v>2986</v>
      </c>
      <c r="H56" s="12"/>
      <c r="I56" s="5" t="s">
        <v>387</v>
      </c>
      <c r="J56" s="4" t="str">
        <f t="shared" si="2"/>
        <v>C_03_djistič nad 3x50 A do 3x63 A včetně</v>
      </c>
    </row>
    <row r="57" spans="1:10" ht="15" thickBot="1" x14ac:dyDescent="0.25">
      <c r="A57" s="9" t="s">
        <v>15</v>
      </c>
      <c r="B57" s="41" t="s">
        <v>431</v>
      </c>
      <c r="C57" s="10">
        <v>4106</v>
      </c>
      <c r="D57" s="10">
        <v>4747</v>
      </c>
      <c r="E57" s="10">
        <v>4322</v>
      </c>
      <c r="F57" s="11">
        <v>10680</v>
      </c>
      <c r="G57" s="11">
        <v>3792</v>
      </c>
      <c r="H57" s="12"/>
      <c r="I57" s="5" t="s">
        <v>387</v>
      </c>
      <c r="J57" s="4" t="str">
        <f t="shared" si="2"/>
        <v>C_03_djistič nad 3x63 A do 3x80 A včetně</v>
      </c>
    </row>
    <row r="58" spans="1:10" ht="15" thickBot="1" x14ac:dyDescent="0.25">
      <c r="A58" s="9" t="s">
        <v>16</v>
      </c>
      <c r="B58" s="41" t="s">
        <v>432</v>
      </c>
      <c r="C58" s="10">
        <v>5133</v>
      </c>
      <c r="D58" s="10">
        <v>5934</v>
      </c>
      <c r="E58" s="10">
        <v>5403</v>
      </c>
      <c r="F58" s="11">
        <v>13350</v>
      </c>
      <c r="G58" s="11">
        <v>4740</v>
      </c>
      <c r="H58" s="12"/>
      <c r="I58" s="5" t="s">
        <v>387</v>
      </c>
      <c r="J58" s="4" t="str">
        <f t="shared" si="2"/>
        <v>C_03_djistič nad 3x80 A do 3x100 A včetně</v>
      </c>
    </row>
    <row r="59" spans="1:10" ht="15" thickBot="1" x14ac:dyDescent="0.25">
      <c r="A59" s="9" t="s">
        <v>17</v>
      </c>
      <c r="B59" s="41" t="s">
        <v>433</v>
      </c>
      <c r="C59" s="10">
        <v>6416</v>
      </c>
      <c r="D59" s="10">
        <v>7418</v>
      </c>
      <c r="E59" s="10">
        <v>6754</v>
      </c>
      <c r="F59" s="11">
        <v>16688</v>
      </c>
      <c r="G59" s="11">
        <v>5925</v>
      </c>
      <c r="H59" s="12"/>
      <c r="I59" s="5" t="s">
        <v>387</v>
      </c>
      <c r="J59" s="4" t="str">
        <f t="shared" si="2"/>
        <v>C_03_djistič nad 3x100 A do 3x125 A včetně</v>
      </c>
    </row>
    <row r="60" spans="1:10" ht="15" thickBot="1" x14ac:dyDescent="0.25">
      <c r="A60" s="9" t="s">
        <v>18</v>
      </c>
      <c r="B60" s="41" t="s">
        <v>434</v>
      </c>
      <c r="C60" s="10">
        <v>8213</v>
      </c>
      <c r="D60" s="10">
        <v>9494</v>
      </c>
      <c r="E60" s="10">
        <v>8645</v>
      </c>
      <c r="F60" s="11">
        <v>21360</v>
      </c>
      <c r="G60" s="11">
        <v>7584</v>
      </c>
      <c r="H60" s="12"/>
      <c r="I60" s="5" t="s">
        <v>387</v>
      </c>
      <c r="J60" s="4" t="str">
        <f t="shared" si="2"/>
        <v>C_03_djistič nad 3x125 A do 3x160 A včetně</v>
      </c>
    </row>
    <row r="61" spans="1:10" ht="15" thickBot="1" x14ac:dyDescent="0.25">
      <c r="A61" s="9" t="s">
        <v>19</v>
      </c>
      <c r="B61" s="41" t="s">
        <v>435</v>
      </c>
      <c r="C61" s="14">
        <v>51.33</v>
      </c>
      <c r="D61" s="14">
        <v>59.34</v>
      </c>
      <c r="E61" s="14">
        <v>54.03</v>
      </c>
      <c r="F61" s="15">
        <v>133.5</v>
      </c>
      <c r="G61" s="15">
        <v>47.4</v>
      </c>
      <c r="H61" s="12"/>
      <c r="I61" s="5" t="s">
        <v>387</v>
      </c>
      <c r="J61" s="4" t="str">
        <f t="shared" si="2"/>
        <v xml:space="preserve">C_03_djistič nad 3x160 A za každou 1A </v>
      </c>
    </row>
    <row r="62" spans="1:10" ht="15" thickBot="1" x14ac:dyDescent="0.25">
      <c r="A62" s="9" t="s">
        <v>20</v>
      </c>
      <c r="B62" s="41" t="s">
        <v>436</v>
      </c>
      <c r="C62" s="14">
        <v>17.11</v>
      </c>
      <c r="D62" s="14">
        <v>19.78</v>
      </c>
      <c r="E62" s="14">
        <v>18.010000000000002</v>
      </c>
      <c r="F62" s="15">
        <v>44.5</v>
      </c>
      <c r="G62" s="15">
        <v>15.8</v>
      </c>
      <c r="H62" s="12"/>
      <c r="I62" s="5" t="s">
        <v>387</v>
      </c>
      <c r="J62" s="4" t="str">
        <f t="shared" si="2"/>
        <v>C_03_djistič nad 1x25 A za každou 1 A</v>
      </c>
    </row>
    <row r="63" spans="1:10" ht="15" thickBot="1" x14ac:dyDescent="0.25">
      <c r="A63" s="5" t="s">
        <v>21</v>
      </c>
      <c r="B63" s="5" t="s">
        <v>437</v>
      </c>
      <c r="C63" s="22"/>
      <c r="D63" s="22"/>
      <c r="E63" s="22"/>
      <c r="F63" s="23"/>
      <c r="G63" s="23"/>
      <c r="H63" s="12"/>
      <c r="I63" s="5" t="s">
        <v>387</v>
      </c>
      <c r="J63" s="4" t="str">
        <f t="shared" si="2"/>
        <v>C_03_d·        z platu za distribuované množství elektřiny:</v>
      </c>
    </row>
    <row r="64" spans="1:10" ht="15" thickBot="1" x14ac:dyDescent="0.25">
      <c r="A64" s="17"/>
      <c r="B64" s="42" t="s">
        <v>387</v>
      </c>
      <c r="C64" s="24" t="s">
        <v>318</v>
      </c>
      <c r="D64" s="24" t="s">
        <v>243</v>
      </c>
      <c r="E64" s="24" t="s">
        <v>319</v>
      </c>
      <c r="F64" s="25" t="s">
        <v>5</v>
      </c>
      <c r="G64" s="25" t="s">
        <v>6</v>
      </c>
      <c r="H64" s="12"/>
      <c r="I64" s="5" t="s">
        <v>387</v>
      </c>
      <c r="J64" s="4" t="str">
        <f t="shared" si="2"/>
        <v>C_03_d</v>
      </c>
    </row>
    <row r="65" spans="1:10" ht="15" thickBot="1" x14ac:dyDescent="0.25">
      <c r="A65" s="9" t="s">
        <v>22</v>
      </c>
      <c r="B65" s="41" t="s">
        <v>438</v>
      </c>
      <c r="C65" s="14">
        <v>1032.5899999999999</v>
      </c>
      <c r="D65" s="14">
        <v>1259.07</v>
      </c>
      <c r="E65" s="14">
        <v>1109.19</v>
      </c>
      <c r="F65" s="15">
        <v>1904.7</v>
      </c>
      <c r="G65" s="15">
        <v>985.42</v>
      </c>
      <c r="H65" s="12"/>
      <c r="I65" s="5" t="s">
        <v>387</v>
      </c>
      <c r="J65" s="4" t="str">
        <f t="shared" si="2"/>
        <v>C_03_dKč/MWh</v>
      </c>
    </row>
    <row r="66" spans="1:10" ht="15" x14ac:dyDescent="0.25">
      <c r="A66" s="1" t="s">
        <v>25</v>
      </c>
      <c r="B66" s="1"/>
      <c r="C66" s="22"/>
      <c r="D66" s="22"/>
      <c r="E66" s="22"/>
      <c r="F66" s="23"/>
      <c r="G66" s="23"/>
      <c r="J66" s="13"/>
    </row>
    <row r="67" spans="1:10" ht="15" x14ac:dyDescent="0.25">
      <c r="A67" s="1" t="s">
        <v>3</v>
      </c>
      <c r="B67" s="1"/>
      <c r="C67" s="22"/>
      <c r="D67" s="22"/>
      <c r="E67" s="22"/>
      <c r="F67" s="23"/>
      <c r="G67" s="23"/>
      <c r="J67" s="13"/>
    </row>
    <row r="68" spans="1:10" ht="15" thickBot="1" x14ac:dyDescent="0.25">
      <c r="A68" s="5" t="s">
        <v>4</v>
      </c>
      <c r="C68" s="22"/>
      <c r="D68" s="22"/>
      <c r="E68" s="22"/>
      <c r="F68" s="23"/>
      <c r="G68" s="23"/>
      <c r="J68" s="13"/>
    </row>
    <row r="69" spans="1:10" ht="15.75" thickBot="1" x14ac:dyDescent="0.3">
      <c r="A69" s="6"/>
      <c r="B69" s="40"/>
      <c r="C69" s="24" t="s">
        <v>318</v>
      </c>
      <c r="D69" s="24" t="s">
        <v>243</v>
      </c>
      <c r="E69" s="24" t="s">
        <v>319</v>
      </c>
      <c r="F69" s="25" t="s">
        <v>5</v>
      </c>
      <c r="G69" s="18" t="s">
        <v>6</v>
      </c>
      <c r="J69" s="13"/>
    </row>
    <row r="70" spans="1:10" ht="15" thickBot="1" x14ac:dyDescent="0.25">
      <c r="A70" s="9" t="s">
        <v>7</v>
      </c>
      <c r="B70" s="41" t="s">
        <v>439</v>
      </c>
      <c r="C70" s="10">
        <v>128</v>
      </c>
      <c r="D70" s="10">
        <v>145</v>
      </c>
      <c r="E70" s="10">
        <v>135</v>
      </c>
      <c r="F70" s="11">
        <v>200</v>
      </c>
      <c r="G70" s="11">
        <v>147</v>
      </c>
      <c r="I70" s="5" t="s">
        <v>381</v>
      </c>
      <c r="J70" s="4" t="str">
        <f>I70&amp;IF(A68="·        z platu za distribuované množství elektřiny v nízkém tarifu:","NT",)&amp;A70</f>
        <v>C_25_djistič do 3x10 A a do 1x25 A včetně</v>
      </c>
    </row>
    <row r="71" spans="1:10" ht="15" thickBot="1" x14ac:dyDescent="0.25">
      <c r="A71" s="9" t="s">
        <v>8</v>
      </c>
      <c r="B71" s="41" t="s">
        <v>440</v>
      </c>
      <c r="C71" s="10">
        <v>205</v>
      </c>
      <c r="D71" s="10">
        <v>232</v>
      </c>
      <c r="E71" s="10">
        <v>216</v>
      </c>
      <c r="F71" s="11">
        <v>321</v>
      </c>
      <c r="G71" s="11">
        <v>235</v>
      </c>
      <c r="I71" s="5" t="s">
        <v>381</v>
      </c>
      <c r="J71" s="4" t="str">
        <f t="shared" ref="J71:J86" si="3">I71&amp;IF(A69="·        z platu za distribuované množství elektřiny v nízkém tarifu:","NT",)&amp;A71</f>
        <v>C_25_djistič nad 3x10 A do 3x16 A včetně</v>
      </c>
    </row>
    <row r="72" spans="1:10" ht="15" thickBot="1" x14ac:dyDescent="0.25">
      <c r="A72" s="9" t="s">
        <v>9</v>
      </c>
      <c r="B72" s="41" t="s">
        <v>441</v>
      </c>
      <c r="C72" s="10">
        <v>257</v>
      </c>
      <c r="D72" s="10">
        <v>290</v>
      </c>
      <c r="E72" s="10">
        <v>271</v>
      </c>
      <c r="F72" s="11">
        <v>401</v>
      </c>
      <c r="G72" s="11">
        <v>294</v>
      </c>
      <c r="I72" s="5" t="s">
        <v>381</v>
      </c>
      <c r="J72" s="4" t="str">
        <f t="shared" si="3"/>
        <v>C_25_djistič nad 3x16 A do 3x20 A včetně</v>
      </c>
    </row>
    <row r="73" spans="1:10" ht="15" thickBot="1" x14ac:dyDescent="0.25">
      <c r="A73" s="9" t="s">
        <v>10</v>
      </c>
      <c r="B73" s="41" t="s">
        <v>442</v>
      </c>
      <c r="C73" s="10">
        <v>321</v>
      </c>
      <c r="D73" s="10">
        <v>363</v>
      </c>
      <c r="E73" s="10">
        <v>338</v>
      </c>
      <c r="F73" s="11">
        <v>501</v>
      </c>
      <c r="G73" s="11">
        <v>368</v>
      </c>
      <c r="I73" s="5" t="s">
        <v>381</v>
      </c>
      <c r="J73" s="4" t="str">
        <f t="shared" si="3"/>
        <v>C_25_djistič nad 3x20 A do 3x25 A včetně</v>
      </c>
    </row>
    <row r="74" spans="1:10" ht="15" thickBot="1" x14ac:dyDescent="0.25">
      <c r="A74" s="9" t="s">
        <v>11</v>
      </c>
      <c r="B74" s="41" t="s">
        <v>443</v>
      </c>
      <c r="C74" s="10">
        <v>411</v>
      </c>
      <c r="D74" s="10">
        <v>465</v>
      </c>
      <c r="E74" s="10">
        <v>433</v>
      </c>
      <c r="F74" s="11">
        <v>641</v>
      </c>
      <c r="G74" s="11">
        <v>470</v>
      </c>
      <c r="I74" s="5" t="s">
        <v>381</v>
      </c>
      <c r="J74" s="4" t="str">
        <f t="shared" si="3"/>
        <v>C_25_djistič nad 3x25 A do 3x32 A včetně</v>
      </c>
    </row>
    <row r="75" spans="1:10" ht="15" thickBot="1" x14ac:dyDescent="0.25">
      <c r="A75" s="9" t="s">
        <v>12</v>
      </c>
      <c r="B75" s="41" t="s">
        <v>444</v>
      </c>
      <c r="C75" s="10">
        <v>514</v>
      </c>
      <c r="D75" s="10">
        <v>581</v>
      </c>
      <c r="E75" s="10">
        <v>541</v>
      </c>
      <c r="F75" s="11">
        <v>802</v>
      </c>
      <c r="G75" s="11">
        <v>588</v>
      </c>
      <c r="I75" s="5" t="s">
        <v>381</v>
      </c>
      <c r="J75" s="4" t="str">
        <f t="shared" si="3"/>
        <v>C_25_djistič nad 3x32 A do 3x40 A včetně</v>
      </c>
    </row>
    <row r="76" spans="1:10" ht="15" thickBot="1" x14ac:dyDescent="0.25">
      <c r="A76" s="9" t="s">
        <v>13</v>
      </c>
      <c r="B76" s="41" t="s">
        <v>445</v>
      </c>
      <c r="C76" s="10">
        <v>642</v>
      </c>
      <c r="D76" s="10">
        <v>726</v>
      </c>
      <c r="E76" s="10">
        <v>677</v>
      </c>
      <c r="F76" s="11">
        <v>1002</v>
      </c>
      <c r="G76" s="11">
        <v>735</v>
      </c>
      <c r="I76" s="5" t="s">
        <v>381</v>
      </c>
      <c r="J76" s="4" t="str">
        <f t="shared" si="3"/>
        <v>C_25_djistič nad 3x40 A do 3x50 A včetně</v>
      </c>
    </row>
    <row r="77" spans="1:10" ht="15" thickBot="1" x14ac:dyDescent="0.25">
      <c r="A77" s="9" t="s">
        <v>14</v>
      </c>
      <c r="B77" s="41" t="s">
        <v>446</v>
      </c>
      <c r="C77" s="10">
        <v>809</v>
      </c>
      <c r="D77" s="10">
        <v>915</v>
      </c>
      <c r="E77" s="10">
        <v>852</v>
      </c>
      <c r="F77" s="11">
        <v>1263</v>
      </c>
      <c r="G77" s="11">
        <v>926</v>
      </c>
      <c r="I77" s="5" t="s">
        <v>381</v>
      </c>
      <c r="J77" s="4" t="str">
        <f t="shared" si="3"/>
        <v>C_25_djistič nad 3x50 A do 3x63 A včetně</v>
      </c>
    </row>
    <row r="78" spans="1:10" ht="15" thickBot="1" x14ac:dyDescent="0.25">
      <c r="A78" s="9" t="s">
        <v>15</v>
      </c>
      <c r="B78" s="41" t="s">
        <v>447</v>
      </c>
      <c r="C78" s="10">
        <v>1027</v>
      </c>
      <c r="D78" s="10">
        <v>1162</v>
      </c>
      <c r="E78" s="10">
        <v>1082</v>
      </c>
      <c r="F78" s="11">
        <v>1603</v>
      </c>
      <c r="G78" s="11">
        <v>1176</v>
      </c>
      <c r="I78" s="5" t="s">
        <v>381</v>
      </c>
      <c r="J78" s="4" t="str">
        <f t="shared" si="3"/>
        <v>C_25_djistič nad 3x63 A do 3x80 A včetně</v>
      </c>
    </row>
    <row r="79" spans="1:10" ht="15" thickBot="1" x14ac:dyDescent="0.25">
      <c r="A79" s="9" t="s">
        <v>16</v>
      </c>
      <c r="B79" s="41" t="s">
        <v>448</v>
      </c>
      <c r="C79" s="10">
        <v>1284</v>
      </c>
      <c r="D79" s="10">
        <v>1452</v>
      </c>
      <c r="E79" s="10">
        <v>1353</v>
      </c>
      <c r="F79" s="11">
        <v>2004</v>
      </c>
      <c r="G79" s="11">
        <v>1470</v>
      </c>
      <c r="I79" s="5" t="s">
        <v>381</v>
      </c>
      <c r="J79" s="4" t="str">
        <f t="shared" si="3"/>
        <v>C_25_djistič nad 3x80 A do 3x100 A včetně</v>
      </c>
    </row>
    <row r="80" spans="1:10" ht="15" thickBot="1" x14ac:dyDescent="0.25">
      <c r="A80" s="9" t="s">
        <v>17</v>
      </c>
      <c r="B80" s="41" t="s">
        <v>449</v>
      </c>
      <c r="C80" s="10">
        <v>1605</v>
      </c>
      <c r="D80" s="10">
        <v>1815</v>
      </c>
      <c r="E80" s="10">
        <v>1691</v>
      </c>
      <c r="F80" s="11">
        <v>2505</v>
      </c>
      <c r="G80" s="11">
        <v>1838</v>
      </c>
      <c r="I80" s="5" t="s">
        <v>381</v>
      </c>
      <c r="J80" s="4" t="str">
        <f t="shared" si="3"/>
        <v>C_25_djistič nad 3x100 A do 3x125 A včetně</v>
      </c>
    </row>
    <row r="81" spans="1:10" ht="15" thickBot="1" x14ac:dyDescent="0.25">
      <c r="A81" s="9" t="s">
        <v>18</v>
      </c>
      <c r="B81" s="41" t="s">
        <v>450</v>
      </c>
      <c r="C81" s="10">
        <v>2054</v>
      </c>
      <c r="D81" s="10">
        <v>2323</v>
      </c>
      <c r="E81" s="10">
        <v>2165</v>
      </c>
      <c r="F81" s="11">
        <v>3206</v>
      </c>
      <c r="G81" s="11">
        <v>2352</v>
      </c>
      <c r="I81" s="5" t="s">
        <v>381</v>
      </c>
      <c r="J81" s="4" t="str">
        <f t="shared" si="3"/>
        <v>C_25_djistič nad 3x125 A do 3x160 A včetně</v>
      </c>
    </row>
    <row r="82" spans="1:10" ht="15" thickBot="1" x14ac:dyDescent="0.25">
      <c r="A82" s="9" t="s">
        <v>19</v>
      </c>
      <c r="B82" s="41" t="s">
        <v>451</v>
      </c>
      <c r="C82" s="14">
        <v>12.84</v>
      </c>
      <c r="D82" s="14">
        <v>14.52</v>
      </c>
      <c r="E82" s="14">
        <v>13.53</v>
      </c>
      <c r="F82" s="15">
        <v>20.04</v>
      </c>
      <c r="G82" s="15">
        <v>14.7</v>
      </c>
      <c r="I82" s="5" t="s">
        <v>381</v>
      </c>
      <c r="J82" s="4" t="str">
        <f t="shared" si="3"/>
        <v xml:space="preserve">C_25_djistič nad 3x160 A za každou 1A </v>
      </c>
    </row>
    <row r="83" spans="1:10" ht="15" thickBot="1" x14ac:dyDescent="0.25">
      <c r="A83" s="9" t="s">
        <v>20</v>
      </c>
      <c r="B83" s="41" t="s">
        <v>452</v>
      </c>
      <c r="C83" s="14">
        <v>4.28</v>
      </c>
      <c r="D83" s="14">
        <v>4.84</v>
      </c>
      <c r="E83" s="14">
        <v>4.51</v>
      </c>
      <c r="F83" s="15">
        <v>6.68</v>
      </c>
      <c r="G83" s="15">
        <v>4.9000000000000004</v>
      </c>
      <c r="I83" s="5" t="s">
        <v>381</v>
      </c>
      <c r="J83" s="4" t="str">
        <f t="shared" si="3"/>
        <v>C_25_djistič nad 1x25 A za každou 1 A</v>
      </c>
    </row>
    <row r="84" spans="1:10" ht="15" thickBot="1" x14ac:dyDescent="0.25">
      <c r="A84" s="5" t="s">
        <v>26</v>
      </c>
      <c r="B84" s="5" t="s">
        <v>453</v>
      </c>
      <c r="C84" s="22"/>
      <c r="D84" s="22"/>
      <c r="E84" s="22"/>
      <c r="F84" s="23"/>
      <c r="G84" s="23"/>
      <c r="I84" s="5" t="s">
        <v>381</v>
      </c>
      <c r="J84" s="4" t="str">
        <f t="shared" si="3"/>
        <v>C_25_d·        z platu za distribuované množství elektřiny ve vysokém tarifu:</v>
      </c>
    </row>
    <row r="85" spans="1:10" ht="15" thickBot="1" x14ac:dyDescent="0.25">
      <c r="A85" s="17"/>
      <c r="B85" s="42" t="s">
        <v>381</v>
      </c>
      <c r="C85" s="24" t="s">
        <v>318</v>
      </c>
      <c r="D85" s="24" t="s">
        <v>243</v>
      </c>
      <c r="E85" s="24" t="s">
        <v>319</v>
      </c>
      <c r="F85" s="25" t="s">
        <v>5</v>
      </c>
      <c r="G85" s="25" t="s">
        <v>6</v>
      </c>
      <c r="I85" s="5" t="s">
        <v>381</v>
      </c>
      <c r="J85" s="4" t="str">
        <f t="shared" si="3"/>
        <v>C_25_d</v>
      </c>
    </row>
    <row r="86" spans="1:10" ht="15" thickBot="1" x14ac:dyDescent="0.25">
      <c r="A86" s="9" t="s">
        <v>22</v>
      </c>
      <c r="B86" s="41" t="s">
        <v>454</v>
      </c>
      <c r="C86" s="14">
        <v>1816.95</v>
      </c>
      <c r="D86" s="14">
        <v>2190.65</v>
      </c>
      <c r="E86" s="14">
        <v>2078.4</v>
      </c>
      <c r="F86" s="15">
        <v>3351.49</v>
      </c>
      <c r="G86" s="15">
        <v>2717.2</v>
      </c>
      <c r="I86" s="5" t="s">
        <v>381</v>
      </c>
      <c r="J86" s="4" t="str">
        <f t="shared" si="3"/>
        <v>C_25_dKč/MWh</v>
      </c>
    </row>
    <row r="87" spans="1:10" ht="15" thickBot="1" x14ac:dyDescent="0.25">
      <c r="A87" s="5" t="s">
        <v>27</v>
      </c>
      <c r="B87" s="5" t="s">
        <v>455</v>
      </c>
      <c r="C87" s="22"/>
      <c r="D87" s="22"/>
      <c r="E87" s="22"/>
      <c r="F87" s="23"/>
      <c r="G87" s="26"/>
      <c r="I87" s="5" t="s">
        <v>381</v>
      </c>
      <c r="J87" s="4" t="str">
        <f t="shared" ref="J87:J89" si="4">I87&amp;IF(A85="·        z platu za distribuované množství elektřiny v nízkém tarifu:","NT",)&amp;A87</f>
        <v>C_25_d·        z platu za distribuované množství elektřiny v nízkém tarifu:</v>
      </c>
    </row>
    <row r="88" spans="1:10" ht="15" thickBot="1" x14ac:dyDescent="0.25">
      <c r="A88" s="17"/>
      <c r="B88" s="42" t="s">
        <v>381</v>
      </c>
      <c r="C88" s="24" t="s">
        <v>318</v>
      </c>
      <c r="D88" s="24" t="s">
        <v>243</v>
      </c>
      <c r="E88" s="24" t="s">
        <v>319</v>
      </c>
      <c r="F88" s="25" t="s">
        <v>5</v>
      </c>
      <c r="G88" s="25" t="s">
        <v>6</v>
      </c>
      <c r="I88" s="5" t="s">
        <v>381</v>
      </c>
      <c r="J88" s="4" t="str">
        <f t="shared" si="4"/>
        <v>C_25_d</v>
      </c>
    </row>
    <row r="89" spans="1:10" ht="15" thickBot="1" x14ac:dyDescent="0.25">
      <c r="A89" s="9" t="s">
        <v>22</v>
      </c>
      <c r="B89" s="41" t="s">
        <v>456</v>
      </c>
      <c r="C89" s="14">
        <v>173.98</v>
      </c>
      <c r="D89" s="14">
        <v>189.26</v>
      </c>
      <c r="E89" s="14">
        <v>135.91</v>
      </c>
      <c r="F89" s="15">
        <v>117.08</v>
      </c>
      <c r="G89" s="15">
        <v>80.37</v>
      </c>
      <c r="I89" s="5" t="s">
        <v>381</v>
      </c>
      <c r="J89" s="4" t="str">
        <f t="shared" si="4"/>
        <v>C_25_dNTKč/MWh</v>
      </c>
    </row>
    <row r="90" spans="1:10" ht="15" x14ac:dyDescent="0.25">
      <c r="A90" s="27" t="s">
        <v>28</v>
      </c>
      <c r="B90" s="27"/>
      <c r="C90" s="22"/>
      <c r="D90" s="22"/>
      <c r="E90" s="22"/>
      <c r="F90" s="23"/>
      <c r="G90" s="23"/>
      <c r="J90" s="13"/>
    </row>
    <row r="91" spans="1:10" ht="15" x14ac:dyDescent="0.25">
      <c r="A91" s="1" t="s">
        <v>3</v>
      </c>
      <c r="B91" s="1"/>
      <c r="C91" s="22"/>
      <c r="D91" s="22"/>
      <c r="E91" s="22"/>
      <c r="F91" s="23"/>
      <c r="G91" s="23"/>
      <c r="J91" s="13"/>
    </row>
    <row r="92" spans="1:10" ht="15" thickBot="1" x14ac:dyDescent="0.25">
      <c r="A92" s="5" t="s">
        <v>29</v>
      </c>
      <c r="C92" s="22"/>
      <c r="D92" s="22"/>
      <c r="E92" s="22"/>
      <c r="F92" s="23"/>
      <c r="G92" s="23"/>
      <c r="J92" s="13"/>
    </row>
    <row r="93" spans="1:10" ht="15.75" thickBot="1" x14ac:dyDescent="0.3">
      <c r="A93" s="6"/>
      <c r="B93" s="40"/>
      <c r="C93" s="24" t="s">
        <v>318</v>
      </c>
      <c r="D93" s="24" t="s">
        <v>243</v>
      </c>
      <c r="E93" s="24" t="s">
        <v>319</v>
      </c>
      <c r="F93" s="25" t="s">
        <v>5</v>
      </c>
      <c r="G93" s="18" t="s">
        <v>6</v>
      </c>
      <c r="J93" s="13"/>
    </row>
    <row r="94" spans="1:10" ht="15.75" customHeight="1" thickBot="1" x14ac:dyDescent="0.25">
      <c r="A94" s="9" t="s">
        <v>7</v>
      </c>
      <c r="B94" s="41" t="s">
        <v>457</v>
      </c>
      <c r="C94" s="10">
        <v>356</v>
      </c>
      <c r="D94" s="10">
        <v>371</v>
      </c>
      <c r="E94" s="10">
        <v>357</v>
      </c>
      <c r="F94" s="11">
        <v>590</v>
      </c>
      <c r="G94" s="11">
        <v>386</v>
      </c>
      <c r="I94" s="5" t="s">
        <v>382</v>
      </c>
      <c r="J94" s="4" t="str">
        <f>I94&amp;IF(A92="·        z platu za distribuované množství elektřiny v nízkém tarifu:","NT",)&amp;A94</f>
        <v>C_26_djistič do 3x10 A a do 1x25 A včetně</v>
      </c>
    </row>
    <row r="95" spans="1:10" ht="15" thickBot="1" x14ac:dyDescent="0.25">
      <c r="A95" s="9" t="s">
        <v>8</v>
      </c>
      <c r="B95" s="41" t="s">
        <v>458</v>
      </c>
      <c r="C95" s="10">
        <v>569</v>
      </c>
      <c r="D95" s="10">
        <v>593</v>
      </c>
      <c r="E95" s="10">
        <v>571</v>
      </c>
      <c r="F95" s="11">
        <v>944</v>
      </c>
      <c r="G95" s="11">
        <v>617</v>
      </c>
      <c r="I95" s="5" t="s">
        <v>382</v>
      </c>
      <c r="J95" s="4" t="str">
        <f t="shared" ref="J95:J110" si="5">I95&amp;IF(A93="·        z platu za distribuované množství elektřiny v nízkém tarifu:","NT",)&amp;A95</f>
        <v>C_26_djistič nad 3x10 A do 3x16 A včetně</v>
      </c>
    </row>
    <row r="96" spans="1:10" ht="15" thickBot="1" x14ac:dyDescent="0.25">
      <c r="A96" s="9" t="s">
        <v>9</v>
      </c>
      <c r="B96" s="41" t="s">
        <v>459</v>
      </c>
      <c r="C96" s="10">
        <v>711</v>
      </c>
      <c r="D96" s="10">
        <v>742</v>
      </c>
      <c r="E96" s="10">
        <v>714</v>
      </c>
      <c r="F96" s="11">
        <v>1180</v>
      </c>
      <c r="G96" s="11">
        <v>771</v>
      </c>
      <c r="I96" s="5" t="s">
        <v>382</v>
      </c>
      <c r="J96" s="4" t="str">
        <f t="shared" si="5"/>
        <v>C_26_djistič nad 3x16 A do 3x20 A včetně</v>
      </c>
    </row>
    <row r="97" spans="1:10" ht="15" thickBot="1" x14ac:dyDescent="0.25">
      <c r="A97" s="9" t="s">
        <v>10</v>
      </c>
      <c r="B97" s="41" t="s">
        <v>460</v>
      </c>
      <c r="C97" s="10">
        <v>889</v>
      </c>
      <c r="D97" s="10">
        <v>927</v>
      </c>
      <c r="E97" s="10">
        <v>893</v>
      </c>
      <c r="F97" s="11">
        <v>1475</v>
      </c>
      <c r="G97" s="11">
        <v>964</v>
      </c>
      <c r="I97" s="5" t="s">
        <v>382</v>
      </c>
      <c r="J97" s="4" t="str">
        <f t="shared" si="5"/>
        <v>C_26_djistič nad 3x20 A do 3x25 A včetně</v>
      </c>
    </row>
    <row r="98" spans="1:10" ht="15" thickBot="1" x14ac:dyDescent="0.25">
      <c r="A98" s="9" t="s">
        <v>11</v>
      </c>
      <c r="B98" s="41" t="s">
        <v>461</v>
      </c>
      <c r="C98" s="10">
        <v>1138</v>
      </c>
      <c r="D98" s="10">
        <v>1187</v>
      </c>
      <c r="E98" s="10">
        <v>1142</v>
      </c>
      <c r="F98" s="11">
        <v>1887</v>
      </c>
      <c r="G98" s="11">
        <v>1234</v>
      </c>
      <c r="I98" s="5" t="s">
        <v>382</v>
      </c>
      <c r="J98" s="4" t="str">
        <f t="shared" si="5"/>
        <v>C_26_djistič nad 3x25 A do 3x32 A včetně</v>
      </c>
    </row>
    <row r="99" spans="1:10" ht="15" thickBot="1" x14ac:dyDescent="0.25">
      <c r="A99" s="9" t="s">
        <v>12</v>
      </c>
      <c r="B99" s="41" t="s">
        <v>462</v>
      </c>
      <c r="C99" s="10">
        <v>1422</v>
      </c>
      <c r="D99" s="10">
        <v>1483</v>
      </c>
      <c r="E99" s="10">
        <v>1428</v>
      </c>
      <c r="F99" s="11">
        <v>2359</v>
      </c>
      <c r="G99" s="11">
        <v>1542</v>
      </c>
      <c r="I99" s="5" t="s">
        <v>382</v>
      </c>
      <c r="J99" s="4" t="str">
        <f t="shared" si="5"/>
        <v>C_26_djistič nad 3x32 A do 3x40 A včetně</v>
      </c>
    </row>
    <row r="100" spans="1:10" ht="15" thickBot="1" x14ac:dyDescent="0.25">
      <c r="A100" s="9" t="s">
        <v>13</v>
      </c>
      <c r="B100" s="41" t="s">
        <v>463</v>
      </c>
      <c r="C100" s="10">
        <v>1778</v>
      </c>
      <c r="D100" s="10">
        <v>1854</v>
      </c>
      <c r="E100" s="10">
        <v>1785</v>
      </c>
      <c r="F100" s="11">
        <v>2949</v>
      </c>
      <c r="G100" s="11">
        <v>1928</v>
      </c>
      <c r="I100" s="5" t="s">
        <v>382</v>
      </c>
      <c r="J100" s="4" t="str">
        <f t="shared" si="5"/>
        <v>C_26_djistič nad 3x40 A do 3x50 A včetně</v>
      </c>
    </row>
    <row r="101" spans="1:10" ht="15" thickBot="1" x14ac:dyDescent="0.25">
      <c r="A101" s="9" t="s">
        <v>14</v>
      </c>
      <c r="B101" s="41" t="s">
        <v>464</v>
      </c>
      <c r="C101" s="10">
        <v>2240</v>
      </c>
      <c r="D101" s="10">
        <v>2336</v>
      </c>
      <c r="E101" s="10">
        <v>2249</v>
      </c>
      <c r="F101" s="11">
        <v>3716</v>
      </c>
      <c r="G101" s="11">
        <v>2429</v>
      </c>
      <c r="I101" s="5" t="s">
        <v>382</v>
      </c>
      <c r="J101" s="4" t="str">
        <f t="shared" si="5"/>
        <v>C_26_djistič nad 3x50 A do 3x63 A včetně</v>
      </c>
    </row>
    <row r="102" spans="1:10" ht="15" thickBot="1" x14ac:dyDescent="0.25">
      <c r="A102" s="9" t="s">
        <v>15</v>
      </c>
      <c r="B102" s="41" t="s">
        <v>465</v>
      </c>
      <c r="C102" s="10">
        <v>2844</v>
      </c>
      <c r="D102" s="10">
        <v>2966</v>
      </c>
      <c r="E102" s="10">
        <v>2856</v>
      </c>
      <c r="F102" s="11">
        <v>4718</v>
      </c>
      <c r="G102" s="11">
        <v>3084</v>
      </c>
      <c r="I102" s="5" t="s">
        <v>382</v>
      </c>
      <c r="J102" s="4" t="str">
        <f t="shared" si="5"/>
        <v>C_26_djistič nad 3x63 A do 3x80 A včetně</v>
      </c>
    </row>
    <row r="103" spans="1:10" ht="15" thickBot="1" x14ac:dyDescent="0.25">
      <c r="A103" s="9" t="s">
        <v>16</v>
      </c>
      <c r="B103" s="41" t="s">
        <v>466</v>
      </c>
      <c r="C103" s="10">
        <v>3555</v>
      </c>
      <c r="D103" s="10">
        <v>3708</v>
      </c>
      <c r="E103" s="10">
        <v>3570</v>
      </c>
      <c r="F103" s="11">
        <v>5898</v>
      </c>
      <c r="G103" s="11">
        <v>3855</v>
      </c>
      <c r="I103" s="5" t="s">
        <v>382</v>
      </c>
      <c r="J103" s="4" t="str">
        <f t="shared" si="5"/>
        <v>C_26_djistič nad 3x80 A do 3x100 A včetně</v>
      </c>
    </row>
    <row r="104" spans="1:10" ht="15" thickBot="1" x14ac:dyDescent="0.25">
      <c r="A104" s="9" t="s">
        <v>17</v>
      </c>
      <c r="B104" s="41" t="s">
        <v>467</v>
      </c>
      <c r="C104" s="10">
        <v>4444</v>
      </c>
      <c r="D104" s="10">
        <v>4635</v>
      </c>
      <c r="E104" s="10">
        <v>4463</v>
      </c>
      <c r="F104" s="11">
        <v>7373</v>
      </c>
      <c r="G104" s="11">
        <v>4819</v>
      </c>
      <c r="I104" s="5" t="s">
        <v>382</v>
      </c>
      <c r="J104" s="4" t="str">
        <f t="shared" si="5"/>
        <v>C_26_djistič nad 3x100 A do 3x125 A včetně</v>
      </c>
    </row>
    <row r="105" spans="1:10" ht="15" thickBot="1" x14ac:dyDescent="0.25">
      <c r="A105" s="9" t="s">
        <v>18</v>
      </c>
      <c r="B105" s="41" t="s">
        <v>468</v>
      </c>
      <c r="C105" s="10">
        <v>5688</v>
      </c>
      <c r="D105" s="10">
        <v>5933</v>
      </c>
      <c r="E105" s="10">
        <v>5712</v>
      </c>
      <c r="F105" s="11">
        <v>9437</v>
      </c>
      <c r="G105" s="11">
        <v>6168</v>
      </c>
      <c r="H105" s="12"/>
      <c r="I105" s="5" t="s">
        <v>382</v>
      </c>
      <c r="J105" s="4" t="str">
        <f t="shared" si="5"/>
        <v>C_26_djistič nad 3x125 A do 3x160 A včetně</v>
      </c>
    </row>
    <row r="106" spans="1:10" ht="15" thickBot="1" x14ac:dyDescent="0.25">
      <c r="A106" s="9" t="s">
        <v>30</v>
      </c>
      <c r="B106" s="41" t="s">
        <v>469</v>
      </c>
      <c r="C106" s="14">
        <v>35.549999999999997</v>
      </c>
      <c r="D106" s="14">
        <v>37.08</v>
      </c>
      <c r="E106" s="14">
        <v>35.700000000000003</v>
      </c>
      <c r="F106" s="15">
        <v>58.98</v>
      </c>
      <c r="G106" s="15">
        <v>38.549999999999997</v>
      </c>
      <c r="I106" s="5" t="s">
        <v>382</v>
      </c>
      <c r="J106" s="4" t="str">
        <f t="shared" si="5"/>
        <v xml:space="preserve">C_26_djistič nad 3x160 A za každou 1A  </v>
      </c>
    </row>
    <row r="107" spans="1:10" ht="15" thickBot="1" x14ac:dyDescent="0.25">
      <c r="A107" s="9" t="s">
        <v>20</v>
      </c>
      <c r="B107" s="41" t="s">
        <v>470</v>
      </c>
      <c r="C107" s="14">
        <v>11.85</v>
      </c>
      <c r="D107" s="14">
        <v>12.36</v>
      </c>
      <c r="E107" s="14">
        <v>11.9</v>
      </c>
      <c r="F107" s="15">
        <v>19.66</v>
      </c>
      <c r="G107" s="15">
        <v>12.85</v>
      </c>
      <c r="I107" s="5" t="s">
        <v>382</v>
      </c>
      <c r="J107" s="4" t="str">
        <f t="shared" si="5"/>
        <v>C_26_djistič nad 1x25 A za každou 1 A</v>
      </c>
    </row>
    <row r="108" spans="1:10" ht="15" thickBot="1" x14ac:dyDescent="0.25">
      <c r="A108" s="5" t="s">
        <v>26</v>
      </c>
      <c r="B108" s="5" t="s">
        <v>471</v>
      </c>
      <c r="C108" s="22"/>
      <c r="D108" s="22"/>
      <c r="E108" s="22"/>
      <c r="F108" s="23"/>
      <c r="G108" s="23"/>
      <c r="I108" s="5" t="s">
        <v>382</v>
      </c>
      <c r="J108" s="4" t="str">
        <f t="shared" si="5"/>
        <v>C_26_d·        z platu za distribuované množství elektřiny ve vysokém tarifu:</v>
      </c>
    </row>
    <row r="109" spans="1:10" ht="15" thickBot="1" x14ac:dyDescent="0.25">
      <c r="A109" s="17"/>
      <c r="B109" s="42" t="s">
        <v>382</v>
      </c>
      <c r="C109" s="24" t="s">
        <v>318</v>
      </c>
      <c r="D109" s="24" t="s">
        <v>243</v>
      </c>
      <c r="E109" s="24" t="s">
        <v>319</v>
      </c>
      <c r="F109" s="25" t="s">
        <v>5</v>
      </c>
      <c r="G109" s="25" t="s">
        <v>6</v>
      </c>
      <c r="I109" s="5" t="s">
        <v>382</v>
      </c>
      <c r="J109" s="4" t="str">
        <f t="shared" si="5"/>
        <v>C_26_d</v>
      </c>
    </row>
    <row r="110" spans="1:10" ht="15" thickBot="1" x14ac:dyDescent="0.25">
      <c r="A110" s="9" t="s">
        <v>22</v>
      </c>
      <c r="B110" s="41" t="s">
        <v>472</v>
      </c>
      <c r="C110" s="14">
        <v>1099.98</v>
      </c>
      <c r="D110" s="14">
        <v>1110.3399999999999</v>
      </c>
      <c r="E110" s="14">
        <v>1008.62</v>
      </c>
      <c r="F110" s="15">
        <v>2135.75</v>
      </c>
      <c r="G110" s="15">
        <v>1377.24</v>
      </c>
      <c r="I110" s="5" t="s">
        <v>382</v>
      </c>
      <c r="J110" s="4" t="str">
        <f t="shared" si="5"/>
        <v>C_26_dKč/MWh</v>
      </c>
    </row>
    <row r="111" spans="1:10" ht="15" thickBot="1" x14ac:dyDescent="0.25">
      <c r="A111" s="5" t="s">
        <v>27</v>
      </c>
      <c r="B111" s="5" t="s">
        <v>473</v>
      </c>
      <c r="C111" s="22"/>
      <c r="D111" s="22"/>
      <c r="E111" s="22"/>
      <c r="F111" s="23"/>
      <c r="G111" s="26"/>
      <c r="I111" s="5" t="s">
        <v>382</v>
      </c>
      <c r="J111" s="4" t="str">
        <f t="shared" ref="J111:J113" si="6">I111&amp;IF(A109="·        z platu za distribuované množství elektřiny v nízkém tarifu:","NT",)&amp;A111</f>
        <v>C_26_d·        z platu za distribuované množství elektřiny v nízkém tarifu:</v>
      </c>
    </row>
    <row r="112" spans="1:10" ht="15" thickBot="1" x14ac:dyDescent="0.25">
      <c r="A112" s="17"/>
      <c r="B112" s="42" t="s">
        <v>382</v>
      </c>
      <c r="C112" s="24" t="s">
        <v>318</v>
      </c>
      <c r="D112" s="24" t="s">
        <v>243</v>
      </c>
      <c r="E112" s="24" t="s">
        <v>319</v>
      </c>
      <c r="F112" s="25" t="s">
        <v>5</v>
      </c>
      <c r="G112" s="25" t="s">
        <v>6</v>
      </c>
      <c r="I112" s="5" t="s">
        <v>382</v>
      </c>
      <c r="J112" s="4" t="str">
        <f t="shared" si="6"/>
        <v>C_26_d</v>
      </c>
    </row>
    <row r="113" spans="1:12" ht="15" thickBot="1" x14ac:dyDescent="0.25">
      <c r="A113" s="29" t="s">
        <v>22</v>
      </c>
      <c r="B113" s="43" t="s">
        <v>474</v>
      </c>
      <c r="C113" s="15">
        <v>173.98</v>
      </c>
      <c r="D113" s="15">
        <v>189.26</v>
      </c>
      <c r="E113" s="15">
        <v>135.91</v>
      </c>
      <c r="F113" s="15">
        <v>117.08</v>
      </c>
      <c r="G113" s="15">
        <v>80.37</v>
      </c>
      <c r="I113" s="5" t="s">
        <v>382</v>
      </c>
      <c r="J113" s="4" t="str">
        <f t="shared" si="6"/>
        <v>C_26_dNTKč/MWh</v>
      </c>
    </row>
    <row r="114" spans="1:12" ht="15" x14ac:dyDescent="0.25">
      <c r="A114" s="27" t="s">
        <v>31</v>
      </c>
      <c r="B114" s="27"/>
      <c r="C114" s="23"/>
      <c r="D114" s="23"/>
      <c r="E114" s="23"/>
      <c r="F114" s="23"/>
      <c r="G114" s="23"/>
      <c r="I114" s="4"/>
      <c r="J114" s="13"/>
    </row>
    <row r="115" spans="1:12" ht="15" x14ac:dyDescent="0.25">
      <c r="A115" s="1" t="s">
        <v>3</v>
      </c>
      <c r="B115" s="1"/>
      <c r="C115" s="22"/>
      <c r="D115" s="22"/>
      <c r="E115" s="22"/>
      <c r="F115" s="23"/>
      <c r="G115" s="23"/>
      <c r="J115" s="13"/>
    </row>
    <row r="116" spans="1:12" ht="15" thickBot="1" x14ac:dyDescent="0.25">
      <c r="A116" s="5" t="s">
        <v>4</v>
      </c>
      <c r="C116" s="22"/>
      <c r="D116" s="22"/>
      <c r="E116" s="22"/>
      <c r="F116" s="23"/>
      <c r="G116" s="23"/>
      <c r="J116" s="13"/>
    </row>
    <row r="117" spans="1:12" ht="15.75" thickBot="1" x14ac:dyDescent="0.3">
      <c r="A117" s="6"/>
      <c r="B117" s="40"/>
      <c r="C117" s="24" t="s">
        <v>318</v>
      </c>
      <c r="D117" s="24" t="s">
        <v>243</v>
      </c>
      <c r="E117" s="24" t="s">
        <v>319</v>
      </c>
      <c r="F117" s="25" t="s">
        <v>5</v>
      </c>
      <c r="G117" s="18" t="s">
        <v>6</v>
      </c>
      <c r="J117" s="13"/>
      <c r="L117" s="4"/>
    </row>
    <row r="118" spans="1:12" ht="15" thickBot="1" x14ac:dyDescent="0.25">
      <c r="A118" s="9" t="s">
        <v>7</v>
      </c>
      <c r="B118" s="41" t="s">
        <v>475</v>
      </c>
      <c r="C118" s="10">
        <v>122</v>
      </c>
      <c r="D118" s="10">
        <v>138</v>
      </c>
      <c r="E118" s="10">
        <v>129</v>
      </c>
      <c r="F118" s="11">
        <v>190</v>
      </c>
      <c r="G118" s="11">
        <v>140</v>
      </c>
      <c r="I118" s="5" t="s">
        <v>383</v>
      </c>
      <c r="J118" s="4" t="str">
        <f>I118&amp;IF(A116="·        z platu za distribuované množství elektřiny v nízkém tarifu:","NT",)&amp;A118</f>
        <v>C_27_djistič do 3x10 A a do 1x25 A včetně</v>
      </c>
      <c r="K118" s="4"/>
      <c r="L118" s="4"/>
    </row>
    <row r="119" spans="1:12" ht="15" thickBot="1" x14ac:dyDescent="0.25">
      <c r="A119" s="9" t="s">
        <v>8</v>
      </c>
      <c r="B119" s="41" t="s">
        <v>476</v>
      </c>
      <c r="C119" s="10">
        <v>195</v>
      </c>
      <c r="D119" s="10">
        <v>221</v>
      </c>
      <c r="E119" s="10">
        <v>206</v>
      </c>
      <c r="F119" s="11">
        <v>305</v>
      </c>
      <c r="G119" s="11">
        <v>223</v>
      </c>
      <c r="I119" s="5" t="s">
        <v>383</v>
      </c>
      <c r="J119" s="4" t="str">
        <f t="shared" ref="J119:J134" si="7">I119&amp;IF(A117="·        z platu za distribuované množství elektřiny v nízkém tarifu:","NT",)&amp;A119</f>
        <v>C_27_djistič nad 3x10 A do 3x16 A včetně</v>
      </c>
      <c r="K119" s="4"/>
      <c r="L119" s="4"/>
    </row>
    <row r="120" spans="1:12" ht="15" thickBot="1" x14ac:dyDescent="0.25">
      <c r="A120" s="9" t="s">
        <v>9</v>
      </c>
      <c r="B120" s="41" t="s">
        <v>477</v>
      </c>
      <c r="C120" s="10">
        <v>244</v>
      </c>
      <c r="D120" s="10">
        <v>276</v>
      </c>
      <c r="E120" s="10">
        <v>257</v>
      </c>
      <c r="F120" s="11">
        <v>381</v>
      </c>
      <c r="G120" s="11">
        <v>279</v>
      </c>
      <c r="I120" s="5" t="s">
        <v>383</v>
      </c>
      <c r="J120" s="4" t="str">
        <f t="shared" si="7"/>
        <v>C_27_djistič nad 3x16 A do 3x20 A včetně</v>
      </c>
      <c r="K120" s="4"/>
      <c r="L120" s="4"/>
    </row>
    <row r="121" spans="1:12" ht="15" thickBot="1" x14ac:dyDescent="0.25">
      <c r="A121" s="9" t="s">
        <v>10</v>
      </c>
      <c r="B121" s="41" t="s">
        <v>478</v>
      </c>
      <c r="C121" s="10">
        <v>305</v>
      </c>
      <c r="D121" s="10">
        <v>345</v>
      </c>
      <c r="E121" s="10">
        <v>321</v>
      </c>
      <c r="F121" s="11">
        <v>476</v>
      </c>
      <c r="G121" s="11">
        <v>349</v>
      </c>
      <c r="I121" s="5" t="s">
        <v>383</v>
      </c>
      <c r="J121" s="4" t="str">
        <f t="shared" si="7"/>
        <v>C_27_djistič nad 3x20 A do 3x25 A včetně</v>
      </c>
      <c r="K121" s="4"/>
      <c r="L121" s="4"/>
    </row>
    <row r="122" spans="1:12" ht="15" thickBot="1" x14ac:dyDescent="0.25">
      <c r="A122" s="9" t="s">
        <v>11</v>
      </c>
      <c r="B122" s="41" t="s">
        <v>479</v>
      </c>
      <c r="C122" s="10">
        <v>390</v>
      </c>
      <c r="D122" s="10">
        <v>441</v>
      </c>
      <c r="E122" s="10">
        <v>411</v>
      </c>
      <c r="F122" s="11">
        <v>609</v>
      </c>
      <c r="G122" s="11">
        <v>447</v>
      </c>
      <c r="I122" s="5" t="s">
        <v>383</v>
      </c>
      <c r="J122" s="4" t="str">
        <f t="shared" si="7"/>
        <v>C_27_djistič nad 3x25 A do 3x32 A včetně</v>
      </c>
      <c r="K122" s="4"/>
      <c r="L122" s="4"/>
    </row>
    <row r="123" spans="1:12" ht="15" thickBot="1" x14ac:dyDescent="0.25">
      <c r="A123" s="9" t="s">
        <v>12</v>
      </c>
      <c r="B123" s="41" t="s">
        <v>480</v>
      </c>
      <c r="C123" s="10">
        <v>488</v>
      </c>
      <c r="D123" s="10">
        <v>552</v>
      </c>
      <c r="E123" s="10">
        <v>514</v>
      </c>
      <c r="F123" s="11">
        <v>762</v>
      </c>
      <c r="G123" s="11">
        <v>559</v>
      </c>
      <c r="I123" s="5" t="s">
        <v>383</v>
      </c>
      <c r="J123" s="4" t="str">
        <f t="shared" si="7"/>
        <v>C_27_djistič nad 3x32 A do 3x40 A včetně</v>
      </c>
      <c r="K123" s="4"/>
      <c r="L123" s="4"/>
    </row>
    <row r="124" spans="1:12" ht="15" thickBot="1" x14ac:dyDescent="0.25">
      <c r="A124" s="9" t="s">
        <v>13</v>
      </c>
      <c r="B124" s="41" t="s">
        <v>481</v>
      </c>
      <c r="C124" s="10">
        <v>610</v>
      </c>
      <c r="D124" s="10">
        <v>690</v>
      </c>
      <c r="E124" s="10">
        <v>643</v>
      </c>
      <c r="F124" s="11">
        <v>952</v>
      </c>
      <c r="G124" s="11">
        <v>698</v>
      </c>
      <c r="I124" s="5" t="s">
        <v>383</v>
      </c>
      <c r="J124" s="4" t="str">
        <f t="shared" si="7"/>
        <v>C_27_djistič nad 3x40 A do 3x50 A včetně</v>
      </c>
      <c r="K124" s="4"/>
      <c r="L124" s="4"/>
    </row>
    <row r="125" spans="1:12" ht="15" thickBot="1" x14ac:dyDescent="0.25">
      <c r="A125" s="9" t="s">
        <v>14</v>
      </c>
      <c r="B125" s="41" t="s">
        <v>482</v>
      </c>
      <c r="C125" s="10">
        <v>768</v>
      </c>
      <c r="D125" s="10">
        <v>869</v>
      </c>
      <c r="E125" s="10">
        <v>810</v>
      </c>
      <c r="F125" s="11">
        <v>1199</v>
      </c>
      <c r="G125" s="11">
        <v>880</v>
      </c>
      <c r="I125" s="5" t="s">
        <v>383</v>
      </c>
      <c r="J125" s="4" t="str">
        <f t="shared" si="7"/>
        <v>C_27_djistič nad 3x50 A do 3x63 A včetně</v>
      </c>
      <c r="K125" s="4"/>
      <c r="L125" s="4"/>
    </row>
    <row r="126" spans="1:12" ht="15" thickBot="1" x14ac:dyDescent="0.25">
      <c r="A126" s="9" t="s">
        <v>15</v>
      </c>
      <c r="B126" s="41" t="s">
        <v>483</v>
      </c>
      <c r="C126" s="10">
        <v>976</v>
      </c>
      <c r="D126" s="10">
        <v>1104</v>
      </c>
      <c r="E126" s="10">
        <v>1028</v>
      </c>
      <c r="F126" s="11">
        <v>1523</v>
      </c>
      <c r="G126" s="11">
        <v>1117</v>
      </c>
      <c r="I126" s="5" t="s">
        <v>383</v>
      </c>
      <c r="J126" s="4" t="str">
        <f t="shared" si="7"/>
        <v>C_27_djistič nad 3x63 A do 3x80 A včetně</v>
      </c>
      <c r="K126" s="4"/>
      <c r="L126" s="4"/>
    </row>
    <row r="127" spans="1:12" ht="15" thickBot="1" x14ac:dyDescent="0.25">
      <c r="A127" s="9" t="s">
        <v>16</v>
      </c>
      <c r="B127" s="41" t="s">
        <v>484</v>
      </c>
      <c r="C127" s="10">
        <v>1220</v>
      </c>
      <c r="D127" s="10">
        <v>1379</v>
      </c>
      <c r="E127" s="10">
        <v>1285</v>
      </c>
      <c r="F127" s="11">
        <v>1904</v>
      </c>
      <c r="G127" s="11">
        <v>1397</v>
      </c>
      <c r="I127" s="5" t="s">
        <v>383</v>
      </c>
      <c r="J127" s="4" t="str">
        <f t="shared" si="7"/>
        <v>C_27_djistič nad 3x80 A do 3x100 A včetně</v>
      </c>
      <c r="K127" s="4"/>
      <c r="L127" s="4"/>
    </row>
    <row r="128" spans="1:12" ht="15" thickBot="1" x14ac:dyDescent="0.25">
      <c r="A128" s="9" t="s">
        <v>17</v>
      </c>
      <c r="B128" s="41" t="s">
        <v>485</v>
      </c>
      <c r="C128" s="10">
        <v>1525</v>
      </c>
      <c r="D128" s="10">
        <v>1724</v>
      </c>
      <c r="E128" s="10">
        <v>1607</v>
      </c>
      <c r="F128" s="11">
        <v>2380</v>
      </c>
      <c r="G128" s="11">
        <v>1746</v>
      </c>
      <c r="I128" s="5" t="s">
        <v>383</v>
      </c>
      <c r="J128" s="4" t="str">
        <f t="shared" si="7"/>
        <v>C_27_djistič nad 3x100 A do 3x125 A včetně</v>
      </c>
      <c r="K128" s="4"/>
      <c r="L128" s="4"/>
    </row>
    <row r="129" spans="1:12" ht="15" thickBot="1" x14ac:dyDescent="0.25">
      <c r="A129" s="9" t="s">
        <v>18</v>
      </c>
      <c r="B129" s="41" t="s">
        <v>486</v>
      </c>
      <c r="C129" s="10">
        <v>1952</v>
      </c>
      <c r="D129" s="10">
        <v>2207</v>
      </c>
      <c r="E129" s="10">
        <v>2057</v>
      </c>
      <c r="F129" s="11">
        <v>3046</v>
      </c>
      <c r="G129" s="11">
        <v>2234</v>
      </c>
      <c r="I129" s="5" t="s">
        <v>383</v>
      </c>
      <c r="J129" s="4" t="str">
        <f t="shared" si="7"/>
        <v>C_27_djistič nad 3x125 A do 3x160 A včetně</v>
      </c>
      <c r="K129" s="4"/>
      <c r="L129" s="30"/>
    </row>
    <row r="130" spans="1:12" ht="15" thickBot="1" x14ac:dyDescent="0.25">
      <c r="A130" s="9" t="s">
        <v>19</v>
      </c>
      <c r="B130" s="41" t="s">
        <v>487</v>
      </c>
      <c r="C130" s="14">
        <v>12.2</v>
      </c>
      <c r="D130" s="14">
        <v>13.79</v>
      </c>
      <c r="E130" s="14">
        <v>12.85</v>
      </c>
      <c r="F130" s="15">
        <v>19.04</v>
      </c>
      <c r="G130" s="15">
        <v>13.97</v>
      </c>
      <c r="H130" s="30"/>
      <c r="I130" s="5" t="s">
        <v>383</v>
      </c>
      <c r="J130" s="4" t="str">
        <f t="shared" si="7"/>
        <v xml:space="preserve">C_27_djistič nad 3x160 A za každou 1A </v>
      </c>
      <c r="K130" s="30"/>
      <c r="L130" s="30"/>
    </row>
    <row r="131" spans="1:12" ht="15" thickBot="1" x14ac:dyDescent="0.25">
      <c r="A131" s="9" t="s">
        <v>20</v>
      </c>
      <c r="B131" s="41" t="s">
        <v>488</v>
      </c>
      <c r="C131" s="14">
        <v>4.07</v>
      </c>
      <c r="D131" s="14">
        <v>4.5999999999999996</v>
      </c>
      <c r="E131" s="14">
        <v>4.28</v>
      </c>
      <c r="F131" s="15">
        <v>6.35</v>
      </c>
      <c r="G131" s="15">
        <v>4.66</v>
      </c>
      <c r="H131" s="30"/>
      <c r="I131" s="5" t="s">
        <v>383</v>
      </c>
      <c r="J131" s="4" t="str">
        <f t="shared" si="7"/>
        <v>C_27_djistič nad 1x25 A za každou 1 A</v>
      </c>
      <c r="K131" s="30"/>
    </row>
    <row r="132" spans="1:12" ht="15" thickBot="1" x14ac:dyDescent="0.25">
      <c r="A132" s="5" t="s">
        <v>26</v>
      </c>
      <c r="B132" s="5" t="s">
        <v>489</v>
      </c>
      <c r="C132" s="22"/>
      <c r="D132" s="22"/>
      <c r="E132" s="22"/>
      <c r="F132" s="23"/>
      <c r="G132" s="23"/>
      <c r="I132" s="5" t="s">
        <v>383</v>
      </c>
      <c r="J132" s="4" t="str">
        <f t="shared" si="7"/>
        <v>C_27_d·        z platu za distribuované množství elektřiny ve vysokém tarifu:</v>
      </c>
    </row>
    <row r="133" spans="1:12" ht="15" thickBot="1" x14ac:dyDescent="0.25">
      <c r="A133" s="17"/>
      <c r="B133" s="42" t="s">
        <v>383</v>
      </c>
      <c r="C133" s="24" t="s">
        <v>318</v>
      </c>
      <c r="D133" s="24" t="s">
        <v>243</v>
      </c>
      <c r="E133" s="24" t="s">
        <v>319</v>
      </c>
      <c r="F133" s="25" t="s">
        <v>5</v>
      </c>
      <c r="G133" s="25" t="s">
        <v>6</v>
      </c>
      <c r="I133" s="5" t="s">
        <v>383</v>
      </c>
      <c r="J133" s="4" t="str">
        <f t="shared" si="7"/>
        <v>C_27_d</v>
      </c>
    </row>
    <row r="134" spans="1:12" ht="15" thickBot="1" x14ac:dyDescent="0.25">
      <c r="A134" s="9" t="s">
        <v>22</v>
      </c>
      <c r="B134" s="41" t="s">
        <v>490</v>
      </c>
      <c r="C134" s="14">
        <v>1816.95</v>
      </c>
      <c r="D134" s="14">
        <v>2190.65</v>
      </c>
      <c r="E134" s="14">
        <v>2078.4</v>
      </c>
      <c r="F134" s="15">
        <v>3351.49</v>
      </c>
      <c r="G134" s="15">
        <v>2717.2</v>
      </c>
      <c r="I134" s="5" t="s">
        <v>383</v>
      </c>
      <c r="J134" s="4" t="str">
        <f t="shared" si="7"/>
        <v>C_27_dKč/MWh</v>
      </c>
    </row>
    <row r="135" spans="1:12" ht="15" thickBot="1" x14ac:dyDescent="0.25">
      <c r="A135" s="5" t="s">
        <v>27</v>
      </c>
      <c r="B135" s="5" t="s">
        <v>491</v>
      </c>
      <c r="C135" s="22"/>
      <c r="D135" s="22"/>
      <c r="E135" s="22"/>
      <c r="F135" s="23"/>
      <c r="G135" s="26"/>
      <c r="I135" s="5" t="s">
        <v>383</v>
      </c>
      <c r="J135" s="4" t="str">
        <f t="shared" ref="J135:J137" si="8">I135&amp;IF(A133="·        z platu za distribuované množství elektřiny v nízkém tarifu:","NT",)&amp;A135</f>
        <v>C_27_d·        z platu za distribuované množství elektřiny v nízkém tarifu:</v>
      </c>
    </row>
    <row r="136" spans="1:12" ht="15" thickBot="1" x14ac:dyDescent="0.25">
      <c r="A136" s="17"/>
      <c r="B136" s="42" t="s">
        <v>383</v>
      </c>
      <c r="C136" s="24" t="s">
        <v>318</v>
      </c>
      <c r="D136" s="24" t="s">
        <v>243</v>
      </c>
      <c r="E136" s="24" t="s">
        <v>319</v>
      </c>
      <c r="F136" s="25" t="s">
        <v>5</v>
      </c>
      <c r="G136" s="25" t="s">
        <v>6</v>
      </c>
      <c r="I136" s="5" t="s">
        <v>383</v>
      </c>
      <c r="J136" s="4" t="str">
        <f t="shared" si="8"/>
        <v>C_27_d</v>
      </c>
    </row>
    <row r="137" spans="1:12" ht="15" thickBot="1" x14ac:dyDescent="0.25">
      <c r="A137" s="9" t="s">
        <v>22</v>
      </c>
      <c r="B137" s="41" t="s">
        <v>492</v>
      </c>
      <c r="C137" s="14">
        <v>173.98</v>
      </c>
      <c r="D137" s="14">
        <v>189.26</v>
      </c>
      <c r="E137" s="14">
        <v>135.91</v>
      </c>
      <c r="F137" s="15">
        <v>117.08</v>
      </c>
      <c r="G137" s="15">
        <v>80.37</v>
      </c>
      <c r="I137" s="5" t="s">
        <v>383</v>
      </c>
      <c r="J137" s="4" t="str">
        <f t="shared" si="8"/>
        <v>C_27_dNTKč/MWh</v>
      </c>
    </row>
    <row r="138" spans="1:12" ht="15" x14ac:dyDescent="0.25">
      <c r="A138" s="1" t="s">
        <v>32</v>
      </c>
      <c r="B138" s="1"/>
      <c r="C138" s="22"/>
      <c r="D138" s="22"/>
      <c r="E138" s="22"/>
      <c r="F138" s="23"/>
      <c r="G138" s="23"/>
      <c r="J138" s="13"/>
    </row>
    <row r="139" spans="1:12" ht="15" x14ac:dyDescent="0.25">
      <c r="A139" s="1" t="s">
        <v>3</v>
      </c>
      <c r="B139" s="1"/>
      <c r="C139" s="22"/>
      <c r="D139" s="22"/>
      <c r="E139" s="22"/>
      <c r="F139" s="23"/>
      <c r="G139" s="23"/>
      <c r="J139" s="13"/>
    </row>
    <row r="140" spans="1:12" ht="15" thickBot="1" x14ac:dyDescent="0.25">
      <c r="A140" s="5" t="s">
        <v>4</v>
      </c>
      <c r="C140" s="22"/>
      <c r="D140" s="22"/>
      <c r="E140" s="22"/>
      <c r="F140" s="23"/>
      <c r="G140" s="23"/>
      <c r="J140" s="13"/>
    </row>
    <row r="141" spans="1:12" ht="15.75" thickBot="1" x14ac:dyDescent="0.3">
      <c r="A141" s="6"/>
      <c r="B141" s="40"/>
      <c r="C141" s="24" t="s">
        <v>318</v>
      </c>
      <c r="D141" s="24" t="s">
        <v>243</v>
      </c>
      <c r="E141" s="24" t="s">
        <v>319</v>
      </c>
      <c r="F141" s="31"/>
      <c r="G141" s="31"/>
      <c r="J141" s="13"/>
    </row>
    <row r="142" spans="1:12" ht="15" thickBot="1" x14ac:dyDescent="0.25">
      <c r="A142" s="9" t="s">
        <v>7</v>
      </c>
      <c r="B142" s="41" t="s">
        <v>493</v>
      </c>
      <c r="C142" s="10">
        <v>417</v>
      </c>
      <c r="D142" s="10">
        <v>445</v>
      </c>
      <c r="E142" s="10">
        <v>409</v>
      </c>
      <c r="F142" s="31"/>
      <c r="G142" s="31"/>
      <c r="I142" s="5" t="s">
        <v>384</v>
      </c>
      <c r="J142" s="4" t="str">
        <f>I142&amp;IF(A140="·        z platu za distribuované množství elektřiny v nízkém tarifu:","NT",)&amp;A142</f>
        <v>C_35_djistič do 3x10 A a do 1x25 A včetně</v>
      </c>
    </row>
    <row r="143" spans="1:12" ht="15" thickBot="1" x14ac:dyDescent="0.25">
      <c r="A143" s="9" t="s">
        <v>8</v>
      </c>
      <c r="B143" s="41" t="s">
        <v>494</v>
      </c>
      <c r="C143" s="10">
        <v>667</v>
      </c>
      <c r="D143" s="10">
        <v>712</v>
      </c>
      <c r="E143" s="10">
        <v>654</v>
      </c>
      <c r="F143" s="31"/>
      <c r="G143" s="31"/>
      <c r="I143" s="5" t="s">
        <v>384</v>
      </c>
      <c r="J143" s="4" t="str">
        <f t="shared" ref="J143:J158" si="9">I143&amp;IF(A141="·        z platu za distribuované množství elektřiny v nízkém tarifu:","NT",)&amp;A143</f>
        <v>C_35_djistič nad 3x10 A do 3x16 A včetně</v>
      </c>
    </row>
    <row r="144" spans="1:12" ht="15" thickBot="1" x14ac:dyDescent="0.25">
      <c r="A144" s="9" t="s">
        <v>9</v>
      </c>
      <c r="B144" s="41" t="s">
        <v>495</v>
      </c>
      <c r="C144" s="10">
        <v>834</v>
      </c>
      <c r="D144" s="10">
        <v>890</v>
      </c>
      <c r="E144" s="10">
        <v>817</v>
      </c>
      <c r="F144" s="31"/>
      <c r="G144" s="31"/>
      <c r="I144" s="5" t="s">
        <v>384</v>
      </c>
      <c r="J144" s="4" t="str">
        <f t="shared" si="9"/>
        <v>C_35_djistič nad 3x16 A do 3x20 A včetně</v>
      </c>
    </row>
    <row r="145" spans="1:10" ht="15" thickBot="1" x14ac:dyDescent="0.25">
      <c r="A145" s="9" t="s">
        <v>10</v>
      </c>
      <c r="B145" s="41" t="s">
        <v>496</v>
      </c>
      <c r="C145" s="10">
        <v>1043</v>
      </c>
      <c r="D145" s="10">
        <v>1113</v>
      </c>
      <c r="E145" s="10">
        <v>1022</v>
      </c>
      <c r="F145" s="31"/>
      <c r="G145" s="31"/>
      <c r="I145" s="5" t="s">
        <v>384</v>
      </c>
      <c r="J145" s="4" t="str">
        <f t="shared" si="9"/>
        <v>C_35_djistič nad 3x20 A do 3x25 A včetně</v>
      </c>
    </row>
    <row r="146" spans="1:10" ht="15" thickBot="1" x14ac:dyDescent="0.25">
      <c r="A146" s="9" t="s">
        <v>11</v>
      </c>
      <c r="B146" s="41" t="s">
        <v>497</v>
      </c>
      <c r="C146" s="10">
        <v>1334</v>
      </c>
      <c r="D146" s="10">
        <v>1425</v>
      </c>
      <c r="E146" s="10">
        <v>1308</v>
      </c>
      <c r="F146" s="31"/>
      <c r="G146" s="31"/>
      <c r="I146" s="5" t="s">
        <v>384</v>
      </c>
      <c r="J146" s="4" t="str">
        <f t="shared" si="9"/>
        <v>C_35_djistič nad 3x25 A do 3x32 A včetně</v>
      </c>
    </row>
    <row r="147" spans="1:10" ht="15" thickBot="1" x14ac:dyDescent="0.25">
      <c r="A147" s="9" t="s">
        <v>12</v>
      </c>
      <c r="B147" s="41" t="s">
        <v>498</v>
      </c>
      <c r="C147" s="10">
        <v>1668</v>
      </c>
      <c r="D147" s="10">
        <v>1781</v>
      </c>
      <c r="E147" s="10">
        <v>1634</v>
      </c>
      <c r="F147" s="31"/>
      <c r="G147" s="31"/>
      <c r="I147" s="5" t="s">
        <v>384</v>
      </c>
      <c r="J147" s="4" t="str">
        <f t="shared" si="9"/>
        <v>C_35_djistič nad 3x32 A do 3x40 A včetně</v>
      </c>
    </row>
    <row r="148" spans="1:10" ht="15" thickBot="1" x14ac:dyDescent="0.25">
      <c r="A148" s="9" t="s">
        <v>13</v>
      </c>
      <c r="B148" s="41" t="s">
        <v>499</v>
      </c>
      <c r="C148" s="10">
        <v>2085</v>
      </c>
      <c r="D148" s="10">
        <v>2226</v>
      </c>
      <c r="E148" s="10">
        <v>2043</v>
      </c>
      <c r="F148" s="31"/>
      <c r="G148" s="31"/>
      <c r="I148" s="5" t="s">
        <v>384</v>
      </c>
      <c r="J148" s="4" t="str">
        <f t="shared" si="9"/>
        <v>C_35_djistič nad 3x40 A do 3x50 A včetně</v>
      </c>
    </row>
    <row r="149" spans="1:10" ht="15" thickBot="1" x14ac:dyDescent="0.25">
      <c r="A149" s="9" t="s">
        <v>14</v>
      </c>
      <c r="B149" s="41" t="s">
        <v>500</v>
      </c>
      <c r="C149" s="10">
        <v>2627</v>
      </c>
      <c r="D149" s="10">
        <v>2805</v>
      </c>
      <c r="E149" s="10">
        <v>2574</v>
      </c>
      <c r="F149" s="31"/>
      <c r="G149" s="31"/>
      <c r="I149" s="5" t="s">
        <v>384</v>
      </c>
      <c r="J149" s="4" t="str">
        <f t="shared" si="9"/>
        <v>C_35_djistič nad 3x50 A do 3x63 A včetně</v>
      </c>
    </row>
    <row r="150" spans="1:10" ht="15" thickBot="1" x14ac:dyDescent="0.25">
      <c r="A150" s="9" t="s">
        <v>15</v>
      </c>
      <c r="B150" s="41" t="s">
        <v>501</v>
      </c>
      <c r="C150" s="10">
        <v>3336</v>
      </c>
      <c r="D150" s="10">
        <v>3562</v>
      </c>
      <c r="E150" s="10">
        <v>3269</v>
      </c>
      <c r="F150" s="31"/>
      <c r="G150" s="31"/>
      <c r="I150" s="5" t="s">
        <v>384</v>
      </c>
      <c r="J150" s="4" t="str">
        <f t="shared" si="9"/>
        <v>C_35_djistič nad 3x63 A do 3x80 A včetně</v>
      </c>
    </row>
    <row r="151" spans="1:10" ht="15" thickBot="1" x14ac:dyDescent="0.25">
      <c r="A151" s="9" t="s">
        <v>16</v>
      </c>
      <c r="B151" s="41" t="s">
        <v>502</v>
      </c>
      <c r="C151" s="10">
        <v>4170</v>
      </c>
      <c r="D151" s="10">
        <v>4452</v>
      </c>
      <c r="E151" s="10">
        <v>4086</v>
      </c>
      <c r="F151" s="31"/>
      <c r="G151" s="31"/>
      <c r="I151" s="5" t="s">
        <v>384</v>
      </c>
      <c r="J151" s="4" t="str">
        <f t="shared" si="9"/>
        <v>C_35_djistič nad 3x80 A do 3x100 A včetně</v>
      </c>
    </row>
    <row r="152" spans="1:10" ht="15" thickBot="1" x14ac:dyDescent="0.25">
      <c r="A152" s="9" t="s">
        <v>17</v>
      </c>
      <c r="B152" s="41" t="s">
        <v>503</v>
      </c>
      <c r="C152" s="10">
        <v>5213</v>
      </c>
      <c r="D152" s="10">
        <v>5565</v>
      </c>
      <c r="E152" s="10">
        <v>5108</v>
      </c>
      <c r="F152" s="31"/>
      <c r="G152" s="31"/>
      <c r="I152" s="5" t="s">
        <v>384</v>
      </c>
      <c r="J152" s="4" t="str">
        <f t="shared" si="9"/>
        <v>C_35_djistič nad 3x100 A do 3x125 A včetně</v>
      </c>
    </row>
    <row r="153" spans="1:10" ht="15" thickBot="1" x14ac:dyDescent="0.25">
      <c r="A153" s="9" t="s">
        <v>18</v>
      </c>
      <c r="B153" s="41" t="s">
        <v>504</v>
      </c>
      <c r="C153" s="10">
        <v>6672</v>
      </c>
      <c r="D153" s="10">
        <v>7123</v>
      </c>
      <c r="E153" s="10">
        <v>6538</v>
      </c>
      <c r="F153" s="31"/>
      <c r="G153" s="31"/>
      <c r="H153" s="12"/>
      <c r="I153" s="5" t="s">
        <v>384</v>
      </c>
      <c r="J153" s="4" t="str">
        <f t="shared" si="9"/>
        <v>C_35_djistič nad 3x125 A do 3x160 A včetně</v>
      </c>
    </row>
    <row r="154" spans="1:10" ht="15" thickBot="1" x14ac:dyDescent="0.25">
      <c r="A154" s="9" t="s">
        <v>19</v>
      </c>
      <c r="B154" s="41" t="s">
        <v>505</v>
      </c>
      <c r="C154" s="14">
        <v>41.7</v>
      </c>
      <c r="D154" s="14">
        <v>44.52</v>
      </c>
      <c r="E154" s="14">
        <v>40.86</v>
      </c>
      <c r="F154" s="31"/>
      <c r="G154" s="31"/>
      <c r="I154" s="5" t="s">
        <v>384</v>
      </c>
      <c r="J154" s="4" t="str">
        <f t="shared" si="9"/>
        <v xml:space="preserve">C_35_djistič nad 3x160 A za každou 1A </v>
      </c>
    </row>
    <row r="155" spans="1:10" ht="15" thickBot="1" x14ac:dyDescent="0.25">
      <c r="A155" s="9" t="s">
        <v>20</v>
      </c>
      <c r="B155" s="41" t="s">
        <v>506</v>
      </c>
      <c r="C155" s="14">
        <v>13.9</v>
      </c>
      <c r="D155" s="14">
        <v>14.84</v>
      </c>
      <c r="E155" s="14">
        <v>13.62</v>
      </c>
      <c r="F155" s="31"/>
      <c r="G155" s="31"/>
      <c r="I155" s="5" t="s">
        <v>384</v>
      </c>
      <c r="J155" s="4" t="str">
        <f t="shared" si="9"/>
        <v>C_35_djistič nad 1x25 A za každou 1 A</v>
      </c>
    </row>
    <row r="156" spans="1:10" ht="15" thickBot="1" x14ac:dyDescent="0.25">
      <c r="A156" s="5" t="s">
        <v>26</v>
      </c>
      <c r="B156" s="5" t="s">
        <v>507</v>
      </c>
      <c r="C156" s="22"/>
      <c r="D156" s="22"/>
      <c r="E156" s="22"/>
      <c r="F156" s="31"/>
      <c r="G156" s="31"/>
      <c r="I156" s="5" t="s">
        <v>384</v>
      </c>
      <c r="J156" s="4" t="str">
        <f t="shared" si="9"/>
        <v>C_35_d·        z platu za distribuované množství elektřiny ve vysokém tarifu:</v>
      </c>
    </row>
    <row r="157" spans="1:10" ht="15" thickBot="1" x14ac:dyDescent="0.25">
      <c r="A157" s="17"/>
      <c r="B157" s="42" t="s">
        <v>384</v>
      </c>
      <c r="C157" s="24" t="s">
        <v>318</v>
      </c>
      <c r="D157" s="24" t="s">
        <v>243</v>
      </c>
      <c r="E157" s="24" t="s">
        <v>319</v>
      </c>
      <c r="F157" s="31"/>
      <c r="G157" s="31"/>
      <c r="I157" s="5" t="s">
        <v>384</v>
      </c>
      <c r="J157" s="4" t="str">
        <f t="shared" si="9"/>
        <v>C_35_d</v>
      </c>
    </row>
    <row r="158" spans="1:10" ht="15" thickBot="1" x14ac:dyDescent="0.25">
      <c r="A158" s="9" t="s">
        <v>22</v>
      </c>
      <c r="B158" s="41" t="s">
        <v>508</v>
      </c>
      <c r="C158" s="14">
        <v>816.09</v>
      </c>
      <c r="D158" s="14">
        <v>896</v>
      </c>
      <c r="E158" s="14">
        <v>818.74</v>
      </c>
      <c r="F158" s="31"/>
      <c r="G158" s="31"/>
      <c r="I158" s="5" t="s">
        <v>384</v>
      </c>
      <c r="J158" s="4" t="str">
        <f t="shared" si="9"/>
        <v>C_35_dKč/MWh</v>
      </c>
    </row>
    <row r="159" spans="1:10" ht="15" thickBot="1" x14ac:dyDescent="0.25">
      <c r="A159" s="5" t="s">
        <v>27</v>
      </c>
      <c r="B159" s="5" t="s">
        <v>509</v>
      </c>
      <c r="C159" s="22"/>
      <c r="D159" s="22"/>
      <c r="E159" s="22"/>
      <c r="F159" s="31"/>
      <c r="G159" s="31"/>
      <c r="I159" s="5" t="s">
        <v>384</v>
      </c>
      <c r="J159" s="4" t="str">
        <f t="shared" ref="J159:J161" si="10">I159&amp;IF(A157="·        z platu za distribuované množství elektřiny v nízkém tarifu:","NT",)&amp;A159</f>
        <v>C_35_d·        z platu za distribuované množství elektřiny v nízkém tarifu:</v>
      </c>
    </row>
    <row r="160" spans="1:10" ht="15" thickBot="1" x14ac:dyDescent="0.25">
      <c r="A160" s="17"/>
      <c r="B160" s="42" t="s">
        <v>384</v>
      </c>
      <c r="C160" s="24" t="s">
        <v>318</v>
      </c>
      <c r="D160" s="24" t="s">
        <v>243</v>
      </c>
      <c r="E160" s="24" t="s">
        <v>319</v>
      </c>
      <c r="F160" s="31"/>
      <c r="G160" s="31"/>
      <c r="I160" s="5" t="s">
        <v>384</v>
      </c>
      <c r="J160" s="4" t="str">
        <f t="shared" si="10"/>
        <v>C_35_d</v>
      </c>
    </row>
    <row r="161" spans="1:10" ht="15" thickBot="1" x14ac:dyDescent="0.25">
      <c r="A161" s="9" t="s">
        <v>22</v>
      </c>
      <c r="B161" s="41" t="s">
        <v>510</v>
      </c>
      <c r="C161" s="14">
        <v>173.98</v>
      </c>
      <c r="D161" s="14">
        <v>189.26</v>
      </c>
      <c r="E161" s="14">
        <v>135.91</v>
      </c>
      <c r="F161" s="31"/>
      <c r="G161" s="31"/>
      <c r="I161" s="5" t="s">
        <v>384</v>
      </c>
      <c r="J161" s="4" t="str">
        <f t="shared" si="10"/>
        <v>C_35_dNTKč/MWh</v>
      </c>
    </row>
    <row r="162" spans="1:10" ht="15" x14ac:dyDescent="0.25">
      <c r="A162" s="1" t="s">
        <v>33</v>
      </c>
      <c r="B162" s="1"/>
      <c r="C162" s="22"/>
      <c r="D162" s="22"/>
      <c r="E162" s="22"/>
      <c r="F162" s="23"/>
      <c r="G162" s="23"/>
      <c r="J162" s="13"/>
    </row>
    <row r="163" spans="1:10" ht="15" x14ac:dyDescent="0.25">
      <c r="A163" s="1" t="s">
        <v>3</v>
      </c>
      <c r="B163" s="1"/>
      <c r="C163" s="22"/>
      <c r="D163" s="22"/>
      <c r="E163" s="22"/>
      <c r="F163" s="23"/>
      <c r="G163" s="23"/>
      <c r="J163" s="13"/>
    </row>
    <row r="164" spans="1:10" ht="15" thickBot="1" x14ac:dyDescent="0.25">
      <c r="A164" s="5" t="s">
        <v>4</v>
      </c>
      <c r="C164" s="22"/>
      <c r="D164" s="22"/>
      <c r="E164" s="22"/>
      <c r="F164" s="23"/>
      <c r="G164" s="23"/>
      <c r="J164" s="13"/>
    </row>
    <row r="165" spans="1:10" ht="15.75" thickBot="1" x14ac:dyDescent="0.3">
      <c r="A165" s="6"/>
      <c r="B165" s="40"/>
      <c r="C165" s="24" t="s">
        <v>318</v>
      </c>
      <c r="D165" s="24" t="s">
        <v>243</v>
      </c>
      <c r="E165" s="24" t="s">
        <v>319</v>
      </c>
      <c r="F165" s="25" t="s">
        <v>5</v>
      </c>
      <c r="G165" s="18" t="s">
        <v>6</v>
      </c>
      <c r="J165" s="13"/>
    </row>
    <row r="166" spans="1:10" ht="15" thickBot="1" x14ac:dyDescent="0.25">
      <c r="A166" s="9" t="s">
        <v>7</v>
      </c>
      <c r="B166" s="41" t="s">
        <v>511</v>
      </c>
      <c r="C166" s="10">
        <v>416</v>
      </c>
      <c r="D166" s="10">
        <v>452</v>
      </c>
      <c r="E166" s="10">
        <v>418</v>
      </c>
      <c r="F166" s="11">
        <v>901</v>
      </c>
      <c r="G166" s="11">
        <v>416</v>
      </c>
      <c r="I166" s="5" t="s">
        <v>385</v>
      </c>
      <c r="J166" s="4" t="str">
        <f>I166&amp;IF(A164="·        z platu za distribuované množství elektřiny v nízkém tarifu:","NT",)&amp;A166</f>
        <v>C_45_djistič do 3x10 A a do 1x25 A včetně</v>
      </c>
    </row>
    <row r="167" spans="1:10" ht="15" thickBot="1" x14ac:dyDescent="0.25">
      <c r="A167" s="9" t="s">
        <v>8</v>
      </c>
      <c r="B167" s="41" t="s">
        <v>512</v>
      </c>
      <c r="C167" s="10">
        <v>666</v>
      </c>
      <c r="D167" s="10">
        <v>723</v>
      </c>
      <c r="E167" s="10">
        <v>669</v>
      </c>
      <c r="F167" s="11">
        <v>1441</v>
      </c>
      <c r="G167" s="11">
        <v>666</v>
      </c>
      <c r="I167" s="5" t="s">
        <v>385</v>
      </c>
      <c r="J167" s="4" t="str">
        <f t="shared" ref="J167:J182" si="11">I167&amp;IF(A165="·        z platu za distribuované množství elektřiny v nízkém tarifu:","NT",)&amp;A167</f>
        <v>C_45_djistič nad 3x10 A do 3x16 A včetně</v>
      </c>
    </row>
    <row r="168" spans="1:10" ht="15" thickBot="1" x14ac:dyDescent="0.25">
      <c r="A168" s="9" t="s">
        <v>9</v>
      </c>
      <c r="B168" s="41" t="s">
        <v>513</v>
      </c>
      <c r="C168" s="10">
        <v>832</v>
      </c>
      <c r="D168" s="10">
        <v>904</v>
      </c>
      <c r="E168" s="10">
        <v>836</v>
      </c>
      <c r="F168" s="11">
        <v>1801</v>
      </c>
      <c r="G168" s="11">
        <v>833</v>
      </c>
      <c r="I168" s="5" t="s">
        <v>385</v>
      </c>
      <c r="J168" s="4" t="str">
        <f t="shared" si="11"/>
        <v>C_45_djistič nad 3x16 A do 3x20 A včetně</v>
      </c>
    </row>
    <row r="169" spans="1:10" ht="15" thickBot="1" x14ac:dyDescent="0.25">
      <c r="A169" s="9" t="s">
        <v>10</v>
      </c>
      <c r="B169" s="41" t="s">
        <v>514</v>
      </c>
      <c r="C169" s="10">
        <v>1040</v>
      </c>
      <c r="D169" s="10">
        <v>1130</v>
      </c>
      <c r="E169" s="10">
        <v>1045</v>
      </c>
      <c r="F169" s="11">
        <v>2252</v>
      </c>
      <c r="G169" s="11">
        <v>1041</v>
      </c>
      <c r="I169" s="5" t="s">
        <v>385</v>
      </c>
      <c r="J169" s="4" t="str">
        <f t="shared" si="11"/>
        <v>C_45_djistič nad 3x20 A do 3x25 A včetně</v>
      </c>
    </row>
    <row r="170" spans="1:10" ht="15" thickBot="1" x14ac:dyDescent="0.25">
      <c r="A170" s="9" t="s">
        <v>11</v>
      </c>
      <c r="B170" s="41" t="s">
        <v>515</v>
      </c>
      <c r="C170" s="10">
        <v>1332</v>
      </c>
      <c r="D170" s="10">
        <v>1446</v>
      </c>
      <c r="E170" s="10">
        <v>1337</v>
      </c>
      <c r="F170" s="11">
        <v>2882</v>
      </c>
      <c r="G170" s="11">
        <v>1332</v>
      </c>
      <c r="I170" s="5" t="s">
        <v>385</v>
      </c>
      <c r="J170" s="4" t="str">
        <f t="shared" si="11"/>
        <v>C_45_djistič nad 3x25 A do 3x32 A včetně</v>
      </c>
    </row>
    <row r="171" spans="1:10" ht="15" thickBot="1" x14ac:dyDescent="0.25">
      <c r="A171" s="9" t="s">
        <v>12</v>
      </c>
      <c r="B171" s="41" t="s">
        <v>516</v>
      </c>
      <c r="C171" s="10">
        <v>1664</v>
      </c>
      <c r="D171" s="10">
        <v>1807</v>
      </c>
      <c r="E171" s="10">
        <v>1672</v>
      </c>
      <c r="F171" s="11">
        <v>3602</v>
      </c>
      <c r="G171" s="11">
        <v>1666</v>
      </c>
      <c r="I171" s="5" t="s">
        <v>385</v>
      </c>
      <c r="J171" s="4" t="str">
        <f t="shared" si="11"/>
        <v>C_45_djistič nad 3x32 A do 3x40 A včetně</v>
      </c>
    </row>
    <row r="172" spans="1:10" ht="15" thickBot="1" x14ac:dyDescent="0.25">
      <c r="A172" s="9" t="s">
        <v>13</v>
      </c>
      <c r="B172" s="41" t="s">
        <v>517</v>
      </c>
      <c r="C172" s="10">
        <v>2081</v>
      </c>
      <c r="D172" s="10">
        <v>2259</v>
      </c>
      <c r="E172" s="10">
        <v>2090</v>
      </c>
      <c r="F172" s="11">
        <v>4503</v>
      </c>
      <c r="G172" s="11">
        <v>2082</v>
      </c>
      <c r="I172" s="5" t="s">
        <v>385</v>
      </c>
      <c r="J172" s="4" t="str">
        <f t="shared" si="11"/>
        <v>C_45_djistič nad 3x40 A do 3x50 A včetně</v>
      </c>
    </row>
    <row r="173" spans="1:10" ht="15" thickBot="1" x14ac:dyDescent="0.25">
      <c r="A173" s="9" t="s">
        <v>14</v>
      </c>
      <c r="B173" s="41" t="s">
        <v>518</v>
      </c>
      <c r="C173" s="10">
        <v>2621</v>
      </c>
      <c r="D173" s="10">
        <v>2846</v>
      </c>
      <c r="E173" s="10">
        <v>2633</v>
      </c>
      <c r="F173" s="11">
        <v>5674</v>
      </c>
      <c r="G173" s="11">
        <v>2623</v>
      </c>
      <c r="I173" s="5" t="s">
        <v>385</v>
      </c>
      <c r="J173" s="4" t="str">
        <f t="shared" si="11"/>
        <v>C_45_djistič nad 3x50 A do 3x63 A včetně</v>
      </c>
    </row>
    <row r="174" spans="1:10" ht="15" thickBot="1" x14ac:dyDescent="0.25">
      <c r="A174" s="9" t="s">
        <v>15</v>
      </c>
      <c r="B174" s="41" t="s">
        <v>519</v>
      </c>
      <c r="C174" s="10">
        <v>3329</v>
      </c>
      <c r="D174" s="10">
        <v>3614</v>
      </c>
      <c r="E174" s="10">
        <v>3343</v>
      </c>
      <c r="F174" s="11">
        <v>7205</v>
      </c>
      <c r="G174" s="11">
        <v>3331</v>
      </c>
      <c r="I174" s="5" t="s">
        <v>385</v>
      </c>
      <c r="J174" s="4" t="str">
        <f t="shared" si="11"/>
        <v>C_45_djistič nad 3x63 A do 3x80 A včetně</v>
      </c>
    </row>
    <row r="175" spans="1:10" ht="15" thickBot="1" x14ac:dyDescent="0.25">
      <c r="A175" s="9" t="s">
        <v>16</v>
      </c>
      <c r="B175" s="41" t="s">
        <v>520</v>
      </c>
      <c r="C175" s="10">
        <v>4161</v>
      </c>
      <c r="D175" s="10">
        <v>4518</v>
      </c>
      <c r="E175" s="10">
        <v>4179</v>
      </c>
      <c r="F175" s="11">
        <v>9006</v>
      </c>
      <c r="G175" s="11">
        <v>4164</v>
      </c>
      <c r="I175" s="5" t="s">
        <v>385</v>
      </c>
      <c r="J175" s="4" t="str">
        <f t="shared" si="11"/>
        <v>C_45_djistič nad 3x80 A do 3x100 A včetně</v>
      </c>
    </row>
    <row r="176" spans="1:10" ht="15" thickBot="1" x14ac:dyDescent="0.25">
      <c r="A176" s="9" t="s">
        <v>17</v>
      </c>
      <c r="B176" s="41" t="s">
        <v>521</v>
      </c>
      <c r="C176" s="10">
        <v>5201</v>
      </c>
      <c r="D176" s="10">
        <v>5648</v>
      </c>
      <c r="E176" s="10">
        <v>5224</v>
      </c>
      <c r="F176" s="11">
        <v>11258</v>
      </c>
      <c r="G176" s="11">
        <v>5205</v>
      </c>
      <c r="I176" s="5" t="s">
        <v>385</v>
      </c>
      <c r="J176" s="4" t="str">
        <f t="shared" si="11"/>
        <v>C_45_djistič nad 3x100 A do 3x125 A včetně</v>
      </c>
    </row>
    <row r="177" spans="1:10" ht="15" thickBot="1" x14ac:dyDescent="0.25">
      <c r="A177" s="9" t="s">
        <v>18</v>
      </c>
      <c r="B177" s="41" t="s">
        <v>522</v>
      </c>
      <c r="C177" s="10">
        <v>6658</v>
      </c>
      <c r="D177" s="10">
        <v>7229</v>
      </c>
      <c r="E177" s="10">
        <v>6686</v>
      </c>
      <c r="F177" s="11">
        <v>14410</v>
      </c>
      <c r="G177" s="11">
        <v>6662</v>
      </c>
      <c r="H177" s="12"/>
      <c r="I177" s="5" t="s">
        <v>385</v>
      </c>
      <c r="J177" s="4" t="str">
        <f t="shared" si="11"/>
        <v>C_45_djistič nad 3x125 A do 3x160 A včetně</v>
      </c>
    </row>
    <row r="178" spans="1:10" ht="15" thickBot="1" x14ac:dyDescent="0.25">
      <c r="A178" s="9" t="s">
        <v>19</v>
      </c>
      <c r="B178" s="41" t="s">
        <v>523</v>
      </c>
      <c r="C178" s="14">
        <v>41.61</v>
      </c>
      <c r="D178" s="14">
        <v>45.18</v>
      </c>
      <c r="E178" s="14">
        <v>41.79</v>
      </c>
      <c r="F178" s="15">
        <v>90.06</v>
      </c>
      <c r="G178" s="15">
        <v>41.64</v>
      </c>
      <c r="I178" s="5" t="s">
        <v>385</v>
      </c>
      <c r="J178" s="4" t="str">
        <f t="shared" si="11"/>
        <v xml:space="preserve">C_45_djistič nad 3x160 A za každou 1A </v>
      </c>
    </row>
    <row r="179" spans="1:10" ht="15" thickBot="1" x14ac:dyDescent="0.25">
      <c r="A179" s="9" t="s">
        <v>20</v>
      </c>
      <c r="B179" s="41" t="s">
        <v>524</v>
      </c>
      <c r="C179" s="14">
        <v>13.87</v>
      </c>
      <c r="D179" s="14">
        <v>15.06</v>
      </c>
      <c r="E179" s="14">
        <v>13.93</v>
      </c>
      <c r="F179" s="15">
        <v>30.02</v>
      </c>
      <c r="G179" s="15">
        <v>13.88</v>
      </c>
      <c r="I179" s="5" t="s">
        <v>385</v>
      </c>
      <c r="J179" s="4" t="str">
        <f t="shared" si="11"/>
        <v>C_45_djistič nad 1x25 A za každou 1 A</v>
      </c>
    </row>
    <row r="180" spans="1:10" ht="15" thickBot="1" x14ac:dyDescent="0.25">
      <c r="A180" s="5" t="s">
        <v>26</v>
      </c>
      <c r="B180" s="5" t="s">
        <v>525</v>
      </c>
      <c r="C180" s="22"/>
      <c r="D180" s="22"/>
      <c r="E180" s="22"/>
      <c r="F180" s="23"/>
      <c r="G180" s="31"/>
      <c r="I180" s="5" t="s">
        <v>385</v>
      </c>
      <c r="J180" s="4" t="str">
        <f t="shared" si="11"/>
        <v>C_45_d·        z platu za distribuované množství elektřiny ve vysokém tarifu:</v>
      </c>
    </row>
    <row r="181" spans="1:10" ht="15" thickBot="1" x14ac:dyDescent="0.25">
      <c r="A181" s="17"/>
      <c r="B181" s="42" t="s">
        <v>385</v>
      </c>
      <c r="C181" s="24" t="s">
        <v>318</v>
      </c>
      <c r="D181" s="24" t="s">
        <v>243</v>
      </c>
      <c r="E181" s="24" t="s">
        <v>319</v>
      </c>
      <c r="F181" s="25" t="s">
        <v>5</v>
      </c>
      <c r="G181" s="25" t="s">
        <v>6</v>
      </c>
      <c r="I181" s="5" t="s">
        <v>385</v>
      </c>
      <c r="J181" s="4" t="str">
        <f t="shared" si="11"/>
        <v>C_45_d</v>
      </c>
    </row>
    <row r="182" spans="1:10" ht="15" thickBot="1" x14ac:dyDescent="0.25">
      <c r="A182" s="9" t="s">
        <v>22</v>
      </c>
      <c r="B182" s="41" t="s">
        <v>526</v>
      </c>
      <c r="C182" s="14">
        <v>251.98</v>
      </c>
      <c r="D182" s="14">
        <v>257.97000000000003</v>
      </c>
      <c r="E182" s="14">
        <v>245.81</v>
      </c>
      <c r="F182" s="15">
        <v>587.39</v>
      </c>
      <c r="G182" s="15">
        <v>230.89</v>
      </c>
      <c r="I182" s="5" t="s">
        <v>385</v>
      </c>
      <c r="J182" s="4" t="str">
        <f t="shared" si="11"/>
        <v>C_45_dKč/MWh</v>
      </c>
    </row>
    <row r="183" spans="1:10" ht="15" thickBot="1" x14ac:dyDescent="0.25">
      <c r="A183" s="5" t="s">
        <v>34</v>
      </c>
      <c r="B183" s="5" t="s">
        <v>527</v>
      </c>
      <c r="C183" s="22"/>
      <c r="D183" s="22"/>
      <c r="E183" s="22"/>
      <c r="F183" s="23"/>
      <c r="G183" s="26"/>
      <c r="I183" s="5" t="s">
        <v>385</v>
      </c>
      <c r="J183" s="4" t="str">
        <f t="shared" ref="J183:J185" si="12">I183&amp;IF(A181="·        z platu za distribuované množství elektřiny v nízkém tarifu:","NT",)&amp;A183</f>
        <v>C_45_d·        z platu za distribuované množství elektřiny v nízkém tarifu:</v>
      </c>
    </row>
    <row r="184" spans="1:10" ht="15" thickBot="1" x14ac:dyDescent="0.25">
      <c r="A184" s="17"/>
      <c r="B184" s="42" t="s">
        <v>385</v>
      </c>
      <c r="C184" s="24" t="s">
        <v>318</v>
      </c>
      <c r="D184" s="24" t="s">
        <v>243</v>
      </c>
      <c r="E184" s="24" t="s">
        <v>319</v>
      </c>
      <c r="F184" s="25" t="s">
        <v>5</v>
      </c>
      <c r="G184" s="25" t="s">
        <v>6</v>
      </c>
      <c r="I184" s="5" t="s">
        <v>385</v>
      </c>
      <c r="J184" s="4" t="str">
        <f t="shared" si="12"/>
        <v>C_45_d</v>
      </c>
    </row>
    <row r="185" spans="1:10" ht="15" thickBot="1" x14ac:dyDescent="0.25">
      <c r="A185" s="9" t="s">
        <v>22</v>
      </c>
      <c r="B185" s="41" t="s">
        <v>526</v>
      </c>
      <c r="C185" s="14">
        <v>173.98</v>
      </c>
      <c r="D185" s="14">
        <v>189.26</v>
      </c>
      <c r="E185" s="14">
        <v>135.91</v>
      </c>
      <c r="F185" s="15">
        <v>117.08</v>
      </c>
      <c r="G185" s="15">
        <v>80.37</v>
      </c>
      <c r="I185" s="5" t="s">
        <v>385</v>
      </c>
      <c r="J185" s="4" t="str">
        <f t="shared" si="12"/>
        <v>C_45_dKč/MWh</v>
      </c>
    </row>
    <row r="186" spans="1:10" ht="15" x14ac:dyDescent="0.25">
      <c r="A186" s="1" t="s">
        <v>35</v>
      </c>
      <c r="B186" s="1"/>
      <c r="C186" s="22"/>
      <c r="D186" s="22"/>
      <c r="E186" s="22"/>
      <c r="F186" s="23"/>
      <c r="G186" s="23"/>
      <c r="J186" s="13"/>
    </row>
    <row r="187" spans="1:10" ht="15" x14ac:dyDescent="0.25">
      <c r="A187" s="1" t="s">
        <v>3</v>
      </c>
      <c r="B187" s="1"/>
      <c r="C187" s="22"/>
      <c r="D187" s="22"/>
      <c r="E187" s="22"/>
      <c r="F187" s="23"/>
      <c r="G187" s="23"/>
      <c r="J187" s="13"/>
    </row>
    <row r="188" spans="1:10" ht="15" thickBot="1" x14ac:dyDescent="0.25">
      <c r="A188" s="5" t="s">
        <v>4</v>
      </c>
      <c r="C188" s="22"/>
      <c r="D188" s="22"/>
      <c r="E188" s="22"/>
      <c r="F188" s="23"/>
      <c r="G188" s="23"/>
      <c r="J188" s="13"/>
    </row>
    <row r="189" spans="1:10" ht="15.75" thickBot="1" x14ac:dyDescent="0.3">
      <c r="A189" s="6"/>
      <c r="B189" s="40"/>
      <c r="C189" s="24" t="s">
        <v>318</v>
      </c>
      <c r="D189" s="24" t="s">
        <v>243</v>
      </c>
      <c r="E189" s="24" t="s">
        <v>319</v>
      </c>
      <c r="F189" s="25" t="s">
        <v>36</v>
      </c>
      <c r="G189" s="18" t="s">
        <v>6</v>
      </c>
      <c r="J189" s="13"/>
    </row>
    <row r="190" spans="1:10" ht="15" thickBot="1" x14ac:dyDescent="0.25">
      <c r="A190" s="9" t="s">
        <v>37</v>
      </c>
      <c r="B190" s="41" t="s">
        <v>528</v>
      </c>
      <c r="C190" s="10">
        <v>416</v>
      </c>
      <c r="D190" s="10">
        <v>452</v>
      </c>
      <c r="E190" s="10">
        <v>418</v>
      </c>
      <c r="F190" s="11">
        <v>901</v>
      </c>
      <c r="G190" s="11">
        <v>417</v>
      </c>
      <c r="I190" s="5" t="s">
        <v>388</v>
      </c>
      <c r="J190" s="4" t="str">
        <f>I190&amp;IF(A188="·        z platu za distribuované množství elektřiny v nízkém tarifu:","NT",)&amp;A190</f>
        <v>C_46_djistič do 3x10 A a do 1x25 A včetně [Kč/měsíc]</v>
      </c>
    </row>
    <row r="191" spans="1:10" ht="15" thickBot="1" x14ac:dyDescent="0.25">
      <c r="A191" s="9" t="s">
        <v>38</v>
      </c>
      <c r="B191" s="41" t="s">
        <v>529</v>
      </c>
      <c r="C191" s="10">
        <v>666</v>
      </c>
      <c r="D191" s="10">
        <v>723</v>
      </c>
      <c r="E191" s="10">
        <v>669</v>
      </c>
      <c r="F191" s="11">
        <v>1441</v>
      </c>
      <c r="G191" s="11">
        <v>666</v>
      </c>
      <c r="I191" s="5" t="s">
        <v>388</v>
      </c>
      <c r="J191" s="4" t="str">
        <f t="shared" ref="J191:J206" si="13">I191&amp;IF(A189="·        z platu za distribuované množství elektřiny v nízkém tarifu:","NT",)&amp;A191</f>
        <v>C_46_djistič nad 3x10 A do 3x16 A včetně [Kč/měsíc]</v>
      </c>
    </row>
    <row r="192" spans="1:10" ht="15" thickBot="1" x14ac:dyDescent="0.25">
      <c r="A192" s="9" t="s">
        <v>39</v>
      </c>
      <c r="B192" s="41" t="s">
        <v>530</v>
      </c>
      <c r="C192" s="10">
        <v>832</v>
      </c>
      <c r="D192" s="10">
        <v>904</v>
      </c>
      <c r="E192" s="10">
        <v>836</v>
      </c>
      <c r="F192" s="11">
        <v>1801</v>
      </c>
      <c r="G192" s="11">
        <v>833</v>
      </c>
      <c r="I192" s="5" t="s">
        <v>388</v>
      </c>
      <c r="J192" s="4" t="str">
        <f t="shared" si="13"/>
        <v>C_46_djistič nad 3x16 A do 3x20 A včetně [Kč/měsíc]</v>
      </c>
    </row>
    <row r="193" spans="1:10" ht="15" thickBot="1" x14ac:dyDescent="0.25">
      <c r="A193" s="9" t="s">
        <v>40</v>
      </c>
      <c r="B193" s="41" t="s">
        <v>531</v>
      </c>
      <c r="C193" s="10">
        <v>1040</v>
      </c>
      <c r="D193" s="10">
        <v>1130</v>
      </c>
      <c r="E193" s="10">
        <v>1045</v>
      </c>
      <c r="F193" s="11">
        <v>2252</v>
      </c>
      <c r="G193" s="11">
        <v>1041</v>
      </c>
      <c r="I193" s="5" t="s">
        <v>388</v>
      </c>
      <c r="J193" s="4" t="str">
        <f t="shared" si="13"/>
        <v>C_46_djistič nad 3x20 A do 3x25 A včetně [Kč/měsíc]</v>
      </c>
    </row>
    <row r="194" spans="1:10" ht="15" thickBot="1" x14ac:dyDescent="0.25">
      <c r="A194" s="9" t="s">
        <v>41</v>
      </c>
      <c r="B194" s="41" t="s">
        <v>532</v>
      </c>
      <c r="C194" s="10">
        <v>1331</v>
      </c>
      <c r="D194" s="10">
        <v>1446</v>
      </c>
      <c r="E194" s="10">
        <v>1337</v>
      </c>
      <c r="F194" s="11">
        <v>2882</v>
      </c>
      <c r="G194" s="11">
        <v>1333</v>
      </c>
      <c r="I194" s="5" t="s">
        <v>388</v>
      </c>
      <c r="J194" s="4" t="str">
        <f t="shared" si="13"/>
        <v>C_46_djistič nad 3x25 A do 3x32 A včetně [Kč/měsíc]</v>
      </c>
    </row>
    <row r="195" spans="1:10" ht="15" thickBot="1" x14ac:dyDescent="0.25">
      <c r="A195" s="9" t="s">
        <v>42</v>
      </c>
      <c r="B195" s="41" t="s">
        <v>533</v>
      </c>
      <c r="C195" s="10">
        <v>1681</v>
      </c>
      <c r="D195" s="10">
        <v>1826</v>
      </c>
      <c r="E195" s="10">
        <v>1689</v>
      </c>
      <c r="F195" s="11">
        <v>3639</v>
      </c>
      <c r="G195" s="11">
        <v>1683</v>
      </c>
      <c r="I195" s="5" t="s">
        <v>388</v>
      </c>
      <c r="J195" s="4" t="str">
        <f t="shared" si="13"/>
        <v>C_46_djistič nad 3x32 A do 3x40 A včetně [Kč/měsíc]</v>
      </c>
    </row>
    <row r="196" spans="1:10" ht="15" thickBot="1" x14ac:dyDescent="0.25">
      <c r="A196" s="9" t="s">
        <v>43</v>
      </c>
      <c r="B196" s="41" t="s">
        <v>534</v>
      </c>
      <c r="C196" s="10">
        <v>2122</v>
      </c>
      <c r="D196" s="10">
        <v>2305</v>
      </c>
      <c r="E196" s="10">
        <v>2132</v>
      </c>
      <c r="F196" s="11">
        <v>4594</v>
      </c>
      <c r="G196" s="11">
        <v>2124</v>
      </c>
      <c r="I196" s="5" t="s">
        <v>388</v>
      </c>
      <c r="J196" s="4" t="str">
        <f t="shared" si="13"/>
        <v>C_46_djistič nad 3x40 A do 3x50 A včetně [Kč/měsíc]</v>
      </c>
    </row>
    <row r="197" spans="1:10" ht="15" thickBot="1" x14ac:dyDescent="0.25">
      <c r="A197" s="9" t="s">
        <v>44</v>
      </c>
      <c r="B197" s="41" t="s">
        <v>535</v>
      </c>
      <c r="C197" s="10">
        <v>2700</v>
      </c>
      <c r="D197" s="10">
        <v>2934</v>
      </c>
      <c r="E197" s="10">
        <v>2713</v>
      </c>
      <c r="F197" s="11">
        <v>5846</v>
      </c>
      <c r="G197" s="11">
        <v>2704</v>
      </c>
      <c r="I197" s="5" t="s">
        <v>388</v>
      </c>
      <c r="J197" s="4" t="str">
        <f t="shared" si="13"/>
        <v>C_46_djistič nad 3x50 A do 3x63 A včetně [Kč/měsíc]</v>
      </c>
    </row>
    <row r="198" spans="1:10" ht="15" thickBot="1" x14ac:dyDescent="0.25">
      <c r="A198" s="9" t="s">
        <v>45</v>
      </c>
      <c r="B198" s="41" t="s">
        <v>536</v>
      </c>
      <c r="C198" s="10">
        <v>3676</v>
      </c>
      <c r="D198" s="10">
        <v>3823</v>
      </c>
      <c r="E198" s="10">
        <v>3609</v>
      </c>
      <c r="F198" s="11">
        <v>7959</v>
      </c>
      <c r="G198" s="11">
        <v>3680</v>
      </c>
      <c r="I198" s="5" t="s">
        <v>388</v>
      </c>
      <c r="J198" s="4" t="str">
        <f t="shared" si="13"/>
        <v>C_46_djistič nad 3x63 A do 3x80 A včetně [Kč/měsíc]</v>
      </c>
    </row>
    <row r="199" spans="1:10" ht="15" thickBot="1" x14ac:dyDescent="0.25">
      <c r="A199" s="9" t="s">
        <v>46</v>
      </c>
      <c r="B199" s="41" t="s">
        <v>537</v>
      </c>
      <c r="C199" s="10">
        <v>5579</v>
      </c>
      <c r="D199" s="10">
        <v>5567</v>
      </c>
      <c r="E199" s="10">
        <v>5324</v>
      </c>
      <c r="F199" s="11">
        <v>11112</v>
      </c>
      <c r="G199" s="11">
        <v>5636</v>
      </c>
      <c r="I199" s="5" t="s">
        <v>388</v>
      </c>
      <c r="J199" s="4" t="str">
        <f t="shared" si="13"/>
        <v>C_46_djistič nad 3x80 A do 3x100 A včetně [Kč/měsíc]</v>
      </c>
    </row>
    <row r="200" spans="1:10" ht="15" thickBot="1" x14ac:dyDescent="0.25">
      <c r="A200" s="9" t="s">
        <v>47</v>
      </c>
      <c r="B200" s="41" t="s">
        <v>538</v>
      </c>
      <c r="C200" s="10">
        <v>8768</v>
      </c>
      <c r="D200" s="10">
        <v>8750</v>
      </c>
      <c r="E200" s="10">
        <v>8252</v>
      </c>
      <c r="F200" s="11">
        <v>16113</v>
      </c>
      <c r="G200" s="11">
        <v>8806</v>
      </c>
      <c r="I200" s="5" t="s">
        <v>388</v>
      </c>
      <c r="J200" s="4" t="str">
        <f t="shared" si="13"/>
        <v>C_46_djistič nad 3x100 A do 3x125 A včetně [Kč/měsíc]</v>
      </c>
    </row>
    <row r="201" spans="1:10" ht="15" thickBot="1" x14ac:dyDescent="0.25">
      <c r="A201" s="9" t="s">
        <v>48</v>
      </c>
      <c r="B201" s="41" t="s">
        <v>539</v>
      </c>
      <c r="C201" s="10">
        <v>14411</v>
      </c>
      <c r="D201" s="10">
        <v>14961</v>
      </c>
      <c r="E201" s="10">
        <v>14175</v>
      </c>
      <c r="F201" s="11">
        <v>25574</v>
      </c>
      <c r="G201" s="11">
        <v>14382</v>
      </c>
      <c r="H201" s="12"/>
      <c r="I201" s="5" t="s">
        <v>388</v>
      </c>
      <c r="J201" s="4" t="str">
        <f t="shared" si="13"/>
        <v>C_46_djistič nad 3x125 A do 3x160 A včetně [Kč/měsíc]</v>
      </c>
    </row>
    <row r="202" spans="1:10" ht="15" thickBot="1" x14ac:dyDescent="0.25">
      <c r="A202" s="9" t="s">
        <v>49</v>
      </c>
      <c r="B202" s="41" t="s">
        <v>540</v>
      </c>
      <c r="C202" s="14">
        <v>90.07</v>
      </c>
      <c r="D202" s="14">
        <v>93.51</v>
      </c>
      <c r="E202" s="14">
        <v>88.6</v>
      </c>
      <c r="F202" s="15">
        <v>159.84</v>
      </c>
      <c r="G202" s="15">
        <v>89.89</v>
      </c>
      <c r="I202" s="5" t="s">
        <v>388</v>
      </c>
      <c r="J202" s="4" t="str">
        <f t="shared" si="13"/>
        <v>C_46_djistič nad 3x160 A za každou 1 A [Kč/A/měsíc]</v>
      </c>
    </row>
    <row r="203" spans="1:10" ht="15" thickBot="1" x14ac:dyDescent="0.25">
      <c r="A203" s="9" t="s">
        <v>50</v>
      </c>
      <c r="B203" s="41" t="s">
        <v>541</v>
      </c>
      <c r="C203" s="14">
        <v>30.02</v>
      </c>
      <c r="D203" s="14">
        <v>31.17</v>
      </c>
      <c r="E203" s="14">
        <v>29.53</v>
      </c>
      <c r="F203" s="15">
        <v>53.28</v>
      </c>
      <c r="G203" s="15">
        <v>29.96</v>
      </c>
      <c r="I203" s="5" t="s">
        <v>388</v>
      </c>
      <c r="J203" s="4" t="str">
        <f t="shared" si="13"/>
        <v>C_46_djistič nad 1x25 A za každou 1 A [Kč/A/měsíc]</v>
      </c>
    </row>
    <row r="204" spans="1:10" ht="15" thickBot="1" x14ac:dyDescent="0.25">
      <c r="A204" s="5" t="s">
        <v>26</v>
      </c>
      <c r="B204" s="5" t="s">
        <v>542</v>
      </c>
      <c r="C204" s="22"/>
      <c r="D204" s="22"/>
      <c r="E204" s="22"/>
      <c r="F204" s="23"/>
      <c r="G204" s="23"/>
      <c r="I204" s="5" t="s">
        <v>388</v>
      </c>
      <c r="J204" s="4" t="str">
        <f t="shared" si="13"/>
        <v>C_46_d·        z platu za distribuované množství elektřiny ve vysokém tarifu:</v>
      </c>
    </row>
    <row r="205" spans="1:10" ht="15" thickBot="1" x14ac:dyDescent="0.25">
      <c r="A205" s="17"/>
      <c r="B205" s="42" t="s">
        <v>388</v>
      </c>
      <c r="C205" s="24" t="s">
        <v>318</v>
      </c>
      <c r="D205" s="24" t="s">
        <v>243</v>
      </c>
      <c r="E205" s="24" t="s">
        <v>319</v>
      </c>
      <c r="F205" s="25" t="s">
        <v>5</v>
      </c>
      <c r="G205" s="25" t="s">
        <v>6</v>
      </c>
      <c r="I205" s="5" t="s">
        <v>388</v>
      </c>
      <c r="J205" s="4" t="str">
        <f t="shared" si="13"/>
        <v>C_46_d</v>
      </c>
    </row>
    <row r="206" spans="1:10" ht="15" thickBot="1" x14ac:dyDescent="0.25">
      <c r="A206" s="9" t="s">
        <v>22</v>
      </c>
      <c r="B206" s="41" t="s">
        <v>543</v>
      </c>
      <c r="C206" s="14">
        <v>2680.24</v>
      </c>
      <c r="D206" s="14">
        <v>3085.97</v>
      </c>
      <c r="E206" s="14">
        <v>3008.89</v>
      </c>
      <c r="F206" s="15">
        <v>4997.0600000000004</v>
      </c>
      <c r="G206" s="15">
        <v>2566.12</v>
      </c>
      <c r="I206" s="5" t="s">
        <v>388</v>
      </c>
      <c r="J206" s="4" t="str">
        <f t="shared" si="13"/>
        <v>C_46_dKč/MWh</v>
      </c>
    </row>
    <row r="207" spans="1:10" ht="15" thickBot="1" x14ac:dyDescent="0.25">
      <c r="A207" s="5" t="s">
        <v>34</v>
      </c>
      <c r="B207" s="5" t="s">
        <v>544</v>
      </c>
      <c r="C207" s="22"/>
      <c r="D207" s="22"/>
      <c r="E207" s="22"/>
      <c r="F207" s="23"/>
      <c r="G207" s="26"/>
      <c r="I207" s="5" t="s">
        <v>388</v>
      </c>
      <c r="J207" s="4" t="str">
        <f t="shared" ref="J207:J209" si="14">I207&amp;IF(A205="·        z platu za distribuované množství elektřiny v nízkém tarifu:","NT",)&amp;A207</f>
        <v>C_46_d·        z platu za distribuované množství elektřiny v nízkém tarifu:</v>
      </c>
    </row>
    <row r="208" spans="1:10" ht="15" thickBot="1" x14ac:dyDescent="0.25">
      <c r="A208" s="17"/>
      <c r="B208" s="42" t="s">
        <v>388</v>
      </c>
      <c r="C208" s="24" t="s">
        <v>318</v>
      </c>
      <c r="D208" s="24" t="s">
        <v>243</v>
      </c>
      <c r="E208" s="24" t="s">
        <v>319</v>
      </c>
      <c r="F208" s="25" t="s">
        <v>5</v>
      </c>
      <c r="G208" s="25" t="s">
        <v>6</v>
      </c>
      <c r="I208" s="5" t="s">
        <v>388</v>
      </c>
      <c r="J208" s="4" t="str">
        <f t="shared" si="14"/>
        <v>C_46_d</v>
      </c>
    </row>
    <row r="209" spans="1:10" ht="15" thickBot="1" x14ac:dyDescent="0.25">
      <c r="A209" s="9" t="s">
        <v>22</v>
      </c>
      <c r="B209" s="41" t="s">
        <v>543</v>
      </c>
      <c r="C209" s="14">
        <v>173.98</v>
      </c>
      <c r="D209" s="14">
        <v>189.26</v>
      </c>
      <c r="E209" s="14">
        <v>135.91</v>
      </c>
      <c r="F209" s="15">
        <v>117.08</v>
      </c>
      <c r="G209" s="15">
        <v>80.37</v>
      </c>
      <c r="I209" s="5" t="s">
        <v>388</v>
      </c>
      <c r="J209" s="4" t="str">
        <f t="shared" si="14"/>
        <v>C_46_dKč/MWh</v>
      </c>
    </row>
    <row r="210" spans="1:10" ht="15" x14ac:dyDescent="0.25">
      <c r="A210" s="1" t="s">
        <v>51</v>
      </c>
      <c r="B210" s="1"/>
      <c r="C210" s="22"/>
      <c r="D210" s="22"/>
      <c r="E210" s="22"/>
      <c r="F210" s="23"/>
      <c r="G210" s="23"/>
      <c r="J210" s="13"/>
    </row>
    <row r="211" spans="1:10" ht="15" x14ac:dyDescent="0.25">
      <c r="A211" s="1" t="s">
        <v>3</v>
      </c>
      <c r="B211" s="1"/>
      <c r="C211" s="22"/>
      <c r="D211" s="22"/>
      <c r="E211" s="22"/>
      <c r="F211" s="23"/>
      <c r="G211" s="23"/>
      <c r="J211" s="13"/>
    </row>
    <row r="212" spans="1:10" ht="15" thickBot="1" x14ac:dyDescent="0.25">
      <c r="A212" s="5" t="s">
        <v>29</v>
      </c>
      <c r="C212" s="22"/>
      <c r="D212" s="22"/>
      <c r="E212" s="22"/>
      <c r="F212" s="23"/>
      <c r="G212" s="23"/>
      <c r="J212" s="13"/>
    </row>
    <row r="213" spans="1:10" ht="15.75" thickBot="1" x14ac:dyDescent="0.3">
      <c r="A213" s="6"/>
      <c r="B213" s="40"/>
      <c r="C213" s="24" t="s">
        <v>318</v>
      </c>
      <c r="D213" s="24" t="s">
        <v>243</v>
      </c>
      <c r="E213" s="24" t="s">
        <v>319</v>
      </c>
      <c r="F213" s="31"/>
      <c r="G213" s="31"/>
      <c r="J213" s="13"/>
    </row>
    <row r="214" spans="1:10" ht="15" thickBot="1" x14ac:dyDescent="0.25">
      <c r="A214" s="9" t="s">
        <v>7</v>
      </c>
      <c r="B214" s="41" t="s">
        <v>545</v>
      </c>
      <c r="C214" s="10">
        <v>333</v>
      </c>
      <c r="D214" s="10">
        <v>362</v>
      </c>
      <c r="E214" s="10">
        <v>335</v>
      </c>
      <c r="F214" s="31"/>
      <c r="G214" s="31"/>
      <c r="I214" s="5" t="s">
        <v>390</v>
      </c>
      <c r="J214" s="4" t="str">
        <f>I214&amp;IF(A212="·        z platu za distribuované množství elektřiny v nízkém tarifu:","NT",)&amp;A214</f>
        <v>C_55_djistič do 3x10 A a do 1x25 A včetně</v>
      </c>
    </row>
    <row r="215" spans="1:10" ht="15" thickBot="1" x14ac:dyDescent="0.25">
      <c r="A215" s="9" t="s">
        <v>8</v>
      </c>
      <c r="B215" s="41" t="s">
        <v>546</v>
      </c>
      <c r="C215" s="10">
        <v>532</v>
      </c>
      <c r="D215" s="10">
        <v>578</v>
      </c>
      <c r="E215" s="10">
        <v>535</v>
      </c>
      <c r="F215" s="31"/>
      <c r="G215" s="31"/>
      <c r="I215" s="5" t="s">
        <v>390</v>
      </c>
      <c r="J215" s="4" t="str">
        <f t="shared" ref="J215:J230" si="15">I215&amp;IF(A213="·        z platu za distribuované množství elektřiny v nízkém tarifu:","NT",)&amp;A215</f>
        <v>C_55_djistič nad 3x10 A do 3x16 A včetně</v>
      </c>
    </row>
    <row r="216" spans="1:10" ht="15" thickBot="1" x14ac:dyDescent="0.25">
      <c r="A216" s="9" t="s">
        <v>9</v>
      </c>
      <c r="B216" s="41" t="s">
        <v>547</v>
      </c>
      <c r="C216" s="10">
        <v>665</v>
      </c>
      <c r="D216" s="10">
        <v>723</v>
      </c>
      <c r="E216" s="10">
        <v>669</v>
      </c>
      <c r="F216" s="31"/>
      <c r="G216" s="31"/>
      <c r="I216" s="5" t="s">
        <v>390</v>
      </c>
      <c r="J216" s="4" t="str">
        <f t="shared" si="15"/>
        <v>C_55_djistič nad 3x16 A do 3x20 A včetně</v>
      </c>
    </row>
    <row r="217" spans="1:10" ht="15" thickBot="1" x14ac:dyDescent="0.25">
      <c r="A217" s="9" t="s">
        <v>10</v>
      </c>
      <c r="B217" s="41" t="s">
        <v>548</v>
      </c>
      <c r="C217" s="10">
        <v>832</v>
      </c>
      <c r="D217" s="10">
        <v>904</v>
      </c>
      <c r="E217" s="10">
        <v>836</v>
      </c>
      <c r="F217" s="31"/>
      <c r="G217" s="31"/>
      <c r="I217" s="5" t="s">
        <v>390</v>
      </c>
      <c r="J217" s="4" t="str">
        <f t="shared" si="15"/>
        <v>C_55_djistič nad 3x20 A do 3x25 A včetně</v>
      </c>
    </row>
    <row r="218" spans="1:10" ht="15" thickBot="1" x14ac:dyDescent="0.25">
      <c r="A218" s="9" t="s">
        <v>11</v>
      </c>
      <c r="B218" s="41" t="s">
        <v>549</v>
      </c>
      <c r="C218" s="10">
        <v>1065</v>
      </c>
      <c r="D218" s="10">
        <v>1157</v>
      </c>
      <c r="E218" s="10">
        <v>1070</v>
      </c>
      <c r="F218" s="31"/>
      <c r="G218" s="31"/>
      <c r="I218" s="5" t="s">
        <v>390</v>
      </c>
      <c r="J218" s="4" t="str">
        <f t="shared" si="15"/>
        <v>C_55_djistič nad 3x25 A do 3x32 A včetně</v>
      </c>
    </row>
    <row r="219" spans="1:10" ht="15" thickBot="1" x14ac:dyDescent="0.25">
      <c r="A219" s="9" t="s">
        <v>12</v>
      </c>
      <c r="B219" s="41" t="s">
        <v>550</v>
      </c>
      <c r="C219" s="10">
        <v>1331</v>
      </c>
      <c r="D219" s="10">
        <v>1446</v>
      </c>
      <c r="E219" s="10">
        <v>1338</v>
      </c>
      <c r="F219" s="31"/>
      <c r="G219" s="31"/>
      <c r="I219" s="5" t="s">
        <v>390</v>
      </c>
      <c r="J219" s="4" t="str">
        <f t="shared" si="15"/>
        <v>C_55_djistič nad 3x32 A do 3x40 A včetně</v>
      </c>
    </row>
    <row r="220" spans="1:10" ht="15" thickBot="1" x14ac:dyDescent="0.25">
      <c r="A220" s="9" t="s">
        <v>13</v>
      </c>
      <c r="B220" s="41" t="s">
        <v>551</v>
      </c>
      <c r="C220" s="10">
        <v>1664</v>
      </c>
      <c r="D220" s="10">
        <v>1808</v>
      </c>
      <c r="E220" s="10">
        <v>1673</v>
      </c>
      <c r="F220" s="31"/>
      <c r="G220" s="31"/>
      <c r="I220" s="5" t="s">
        <v>390</v>
      </c>
      <c r="J220" s="4" t="str">
        <f t="shared" si="15"/>
        <v>C_55_djistič nad 3x40 A do 3x50 A včetně</v>
      </c>
    </row>
    <row r="221" spans="1:10" ht="15" thickBot="1" x14ac:dyDescent="0.25">
      <c r="A221" s="9" t="s">
        <v>14</v>
      </c>
      <c r="B221" s="41" t="s">
        <v>552</v>
      </c>
      <c r="C221" s="10">
        <v>2096</v>
      </c>
      <c r="D221" s="10">
        <v>2277</v>
      </c>
      <c r="E221" s="10">
        <v>2107</v>
      </c>
      <c r="F221" s="31"/>
      <c r="G221" s="31"/>
      <c r="I221" s="5" t="s">
        <v>390</v>
      </c>
      <c r="J221" s="4" t="str">
        <f t="shared" si="15"/>
        <v>C_55_djistič nad 3x50 A do 3x63 A včetně</v>
      </c>
    </row>
    <row r="222" spans="1:10" ht="15" thickBot="1" x14ac:dyDescent="0.25">
      <c r="A222" s="9" t="s">
        <v>15</v>
      </c>
      <c r="B222" s="41" t="s">
        <v>553</v>
      </c>
      <c r="C222" s="10">
        <v>2662</v>
      </c>
      <c r="D222" s="10">
        <v>2892</v>
      </c>
      <c r="E222" s="10">
        <v>2676</v>
      </c>
      <c r="F222" s="31"/>
      <c r="G222" s="31"/>
      <c r="I222" s="5" t="s">
        <v>390</v>
      </c>
      <c r="J222" s="4" t="str">
        <f t="shared" si="15"/>
        <v>C_55_djistič nad 3x63 A do 3x80 A včetně</v>
      </c>
    </row>
    <row r="223" spans="1:10" ht="15" thickBot="1" x14ac:dyDescent="0.25">
      <c r="A223" s="9" t="s">
        <v>16</v>
      </c>
      <c r="B223" s="41" t="s">
        <v>554</v>
      </c>
      <c r="C223" s="10">
        <v>3327</v>
      </c>
      <c r="D223" s="10">
        <v>3615</v>
      </c>
      <c r="E223" s="10">
        <v>3345</v>
      </c>
      <c r="F223" s="31"/>
      <c r="G223" s="31"/>
      <c r="I223" s="5" t="s">
        <v>390</v>
      </c>
      <c r="J223" s="4" t="str">
        <f t="shared" si="15"/>
        <v>C_55_djistič nad 3x80 A do 3x100 A včetně</v>
      </c>
    </row>
    <row r="224" spans="1:10" ht="15" thickBot="1" x14ac:dyDescent="0.25">
      <c r="A224" s="9" t="s">
        <v>17</v>
      </c>
      <c r="B224" s="41" t="s">
        <v>555</v>
      </c>
      <c r="C224" s="10">
        <v>4159</v>
      </c>
      <c r="D224" s="10">
        <v>4519</v>
      </c>
      <c r="E224" s="10">
        <v>4181</v>
      </c>
      <c r="F224" s="31"/>
      <c r="G224" s="31"/>
      <c r="I224" s="5" t="s">
        <v>390</v>
      </c>
      <c r="J224" s="4" t="str">
        <f t="shared" si="15"/>
        <v>C_55_djistič nad 3x100 A do 3x125 A včetně</v>
      </c>
    </row>
    <row r="225" spans="1:10" ht="15" thickBot="1" x14ac:dyDescent="0.25">
      <c r="A225" s="9" t="s">
        <v>18</v>
      </c>
      <c r="B225" s="41" t="s">
        <v>556</v>
      </c>
      <c r="C225" s="10">
        <v>5323</v>
      </c>
      <c r="D225" s="10">
        <v>5784</v>
      </c>
      <c r="E225" s="10">
        <v>5352</v>
      </c>
      <c r="F225" s="31"/>
      <c r="G225" s="31"/>
      <c r="H225" s="12"/>
      <c r="I225" s="5" t="s">
        <v>390</v>
      </c>
      <c r="J225" s="4" t="str">
        <f t="shared" si="15"/>
        <v>C_55_djistič nad 3x125 A do 3x160 A včetně</v>
      </c>
    </row>
    <row r="226" spans="1:10" ht="15" thickBot="1" x14ac:dyDescent="0.25">
      <c r="A226" s="9" t="s">
        <v>30</v>
      </c>
      <c r="B226" s="41" t="s">
        <v>557</v>
      </c>
      <c r="C226" s="14">
        <v>33.270000000000003</v>
      </c>
      <c r="D226" s="14">
        <v>36.15</v>
      </c>
      <c r="E226" s="14">
        <v>33.450000000000003</v>
      </c>
      <c r="F226" s="31"/>
      <c r="G226" s="31"/>
      <c r="I226" s="5" t="s">
        <v>390</v>
      </c>
      <c r="J226" s="4" t="str">
        <f t="shared" si="15"/>
        <v xml:space="preserve">C_55_djistič nad 3x160 A za každou 1A  </v>
      </c>
    </row>
    <row r="227" spans="1:10" ht="15" thickBot="1" x14ac:dyDescent="0.25">
      <c r="A227" s="9" t="s">
        <v>20</v>
      </c>
      <c r="B227" s="41" t="s">
        <v>558</v>
      </c>
      <c r="C227" s="14">
        <v>11.09</v>
      </c>
      <c r="D227" s="14">
        <v>12.05</v>
      </c>
      <c r="E227" s="14">
        <v>11.15</v>
      </c>
      <c r="F227" s="31"/>
      <c r="G227" s="31"/>
      <c r="I227" s="5" t="s">
        <v>390</v>
      </c>
      <c r="J227" s="4" t="str">
        <f t="shared" si="15"/>
        <v>C_55_djistič nad 1x25 A za každou 1 A</v>
      </c>
    </row>
    <row r="228" spans="1:10" ht="15" thickBot="1" x14ac:dyDescent="0.25">
      <c r="A228" s="5" t="s">
        <v>26</v>
      </c>
      <c r="B228" s="5" t="s">
        <v>559</v>
      </c>
      <c r="C228" s="22"/>
      <c r="D228" s="22"/>
      <c r="E228" s="22"/>
      <c r="F228" s="31"/>
      <c r="G228" s="31"/>
      <c r="I228" s="5" t="s">
        <v>390</v>
      </c>
      <c r="J228" s="4" t="str">
        <f t="shared" si="15"/>
        <v>C_55_d·        z platu za distribuované množství elektřiny ve vysokém tarifu:</v>
      </c>
    </row>
    <row r="229" spans="1:10" ht="15" thickBot="1" x14ac:dyDescent="0.25">
      <c r="A229" s="17"/>
      <c r="B229" s="42" t="s">
        <v>390</v>
      </c>
      <c r="C229" s="24" t="s">
        <v>318</v>
      </c>
      <c r="D229" s="24" t="s">
        <v>243</v>
      </c>
      <c r="E229" s="24" t="s">
        <v>319</v>
      </c>
      <c r="F229" s="31"/>
      <c r="G229" s="31"/>
      <c r="I229" s="5" t="s">
        <v>390</v>
      </c>
      <c r="J229" s="4" t="str">
        <f t="shared" si="15"/>
        <v>C_55_d</v>
      </c>
    </row>
    <row r="230" spans="1:10" ht="15" thickBot="1" x14ac:dyDescent="0.25">
      <c r="A230" s="9" t="s">
        <v>22</v>
      </c>
      <c r="B230" s="41" t="s">
        <v>560</v>
      </c>
      <c r="C230" s="14">
        <v>251.98</v>
      </c>
      <c r="D230" s="14">
        <v>257.97000000000003</v>
      </c>
      <c r="E230" s="14">
        <v>245.81</v>
      </c>
      <c r="F230" s="31"/>
      <c r="G230" s="31"/>
      <c r="I230" s="5" t="s">
        <v>390</v>
      </c>
      <c r="J230" s="4" t="str">
        <f t="shared" si="15"/>
        <v>C_55_dKč/MWh</v>
      </c>
    </row>
    <row r="231" spans="1:10" ht="15" thickBot="1" x14ac:dyDescent="0.25">
      <c r="A231" s="5" t="s">
        <v>27</v>
      </c>
      <c r="B231" s="5" t="s">
        <v>561</v>
      </c>
      <c r="C231" s="22"/>
      <c r="D231" s="22"/>
      <c r="E231" s="22"/>
      <c r="F231" s="31"/>
      <c r="G231" s="31"/>
      <c r="I231" s="5" t="s">
        <v>390</v>
      </c>
      <c r="J231" s="4" t="str">
        <f t="shared" ref="J231:J233" si="16">I231&amp;IF(A229="·        z platu za distribuované množství elektřiny v nízkém tarifu:","NT",)&amp;A231</f>
        <v>C_55_d·        z platu za distribuované množství elektřiny v nízkém tarifu:</v>
      </c>
    </row>
    <row r="232" spans="1:10" ht="15" thickBot="1" x14ac:dyDescent="0.25">
      <c r="A232" s="17"/>
      <c r="B232" s="42" t="s">
        <v>390</v>
      </c>
      <c r="C232" s="24" t="s">
        <v>318</v>
      </c>
      <c r="D232" s="24" t="s">
        <v>243</v>
      </c>
      <c r="E232" s="24" t="s">
        <v>319</v>
      </c>
      <c r="F232" s="31"/>
      <c r="G232" s="31"/>
      <c r="I232" s="5" t="s">
        <v>390</v>
      </c>
      <c r="J232" s="4" t="str">
        <f t="shared" si="16"/>
        <v>C_55_d</v>
      </c>
    </row>
    <row r="233" spans="1:10" ht="15" thickBot="1" x14ac:dyDescent="0.25">
      <c r="A233" s="9" t="s">
        <v>22</v>
      </c>
      <c r="B233" s="41" t="s">
        <v>562</v>
      </c>
      <c r="C233" s="14">
        <v>173.98</v>
      </c>
      <c r="D233" s="14">
        <v>189.26</v>
      </c>
      <c r="E233" s="14">
        <v>135.91</v>
      </c>
      <c r="F233" s="31"/>
      <c r="G233" s="31"/>
      <c r="I233" s="5" t="s">
        <v>390</v>
      </c>
      <c r="J233" s="4" t="str">
        <f t="shared" si="16"/>
        <v>C_55_dNTKč/MWh</v>
      </c>
    </row>
    <row r="234" spans="1:10" ht="15" x14ac:dyDescent="0.25">
      <c r="A234" s="1" t="s">
        <v>52</v>
      </c>
      <c r="B234" s="1"/>
      <c r="C234" s="32"/>
      <c r="D234" s="20"/>
      <c r="E234" s="20"/>
      <c r="F234" s="16"/>
      <c r="G234" s="23"/>
      <c r="J234" s="13"/>
    </row>
    <row r="235" spans="1:10" ht="15" x14ac:dyDescent="0.25">
      <c r="A235" s="1" t="s">
        <v>3</v>
      </c>
      <c r="B235" s="1"/>
      <c r="C235" s="32"/>
      <c r="D235" s="20"/>
      <c r="E235" s="20"/>
      <c r="F235" s="16"/>
      <c r="G235" s="23"/>
      <c r="J235" s="13"/>
    </row>
    <row r="236" spans="1:10" ht="15" thickBot="1" x14ac:dyDescent="0.25">
      <c r="A236" s="5" t="s">
        <v>29</v>
      </c>
      <c r="C236" s="32"/>
      <c r="D236" s="20"/>
      <c r="E236" s="20"/>
      <c r="F236" s="16"/>
      <c r="G236" s="23"/>
      <c r="J236" s="13"/>
    </row>
    <row r="237" spans="1:10" ht="15.75" thickBot="1" x14ac:dyDescent="0.3">
      <c r="A237" s="6"/>
      <c r="B237" s="40"/>
      <c r="C237" s="24" t="s">
        <v>318</v>
      </c>
      <c r="D237" s="24" t="s">
        <v>243</v>
      </c>
      <c r="E237" s="24" t="s">
        <v>319</v>
      </c>
      <c r="F237" s="25" t="s">
        <v>5</v>
      </c>
      <c r="G237" s="18" t="s">
        <v>6</v>
      </c>
      <c r="J237" s="13"/>
    </row>
    <row r="238" spans="1:10" ht="15" thickBot="1" x14ac:dyDescent="0.25">
      <c r="A238" s="9" t="s">
        <v>7</v>
      </c>
      <c r="B238" s="41" t="s">
        <v>563</v>
      </c>
      <c r="C238" s="10">
        <v>416</v>
      </c>
      <c r="D238" s="10">
        <v>452</v>
      </c>
      <c r="E238" s="10">
        <v>418</v>
      </c>
      <c r="F238" s="11">
        <v>901</v>
      </c>
      <c r="G238" s="11">
        <v>552</v>
      </c>
      <c r="I238" s="5" t="s">
        <v>386</v>
      </c>
      <c r="J238" s="4" t="str">
        <f>I238&amp;IF(A236="·        z platu za distribuované množství elektřiny v nízkém tarifu:","NT",)&amp;A238</f>
        <v>C_56_djistič do 3x10 A a do 1x25 A včetně</v>
      </c>
    </row>
    <row r="239" spans="1:10" ht="15" thickBot="1" x14ac:dyDescent="0.25">
      <c r="A239" s="9" t="s">
        <v>8</v>
      </c>
      <c r="B239" s="41" t="s">
        <v>564</v>
      </c>
      <c r="C239" s="10">
        <v>666</v>
      </c>
      <c r="D239" s="10">
        <v>723</v>
      </c>
      <c r="E239" s="10">
        <v>669</v>
      </c>
      <c r="F239" s="11">
        <v>1441</v>
      </c>
      <c r="G239" s="11">
        <v>884</v>
      </c>
      <c r="I239" s="5" t="s">
        <v>386</v>
      </c>
      <c r="J239" s="4" t="str">
        <f t="shared" ref="J239:J254" si="17">I239&amp;IF(A237="·        z platu za distribuované množství elektřiny v nízkém tarifu:","NT",)&amp;A239</f>
        <v>C_56_djistič nad 3x10 A do 3x16 A včetně</v>
      </c>
    </row>
    <row r="240" spans="1:10" ht="15" thickBot="1" x14ac:dyDescent="0.25">
      <c r="A240" s="9" t="s">
        <v>9</v>
      </c>
      <c r="B240" s="41" t="s">
        <v>565</v>
      </c>
      <c r="C240" s="10">
        <v>832</v>
      </c>
      <c r="D240" s="10">
        <v>904</v>
      </c>
      <c r="E240" s="10">
        <v>836</v>
      </c>
      <c r="F240" s="11">
        <v>1801</v>
      </c>
      <c r="G240" s="11">
        <v>1105</v>
      </c>
      <c r="I240" s="5" t="s">
        <v>386</v>
      </c>
      <c r="J240" s="4" t="str">
        <f t="shared" si="17"/>
        <v>C_56_djistič nad 3x16 A do 3x20 A včetně</v>
      </c>
    </row>
    <row r="241" spans="1:10" ht="15" thickBot="1" x14ac:dyDescent="0.25">
      <c r="A241" s="9" t="s">
        <v>10</v>
      </c>
      <c r="B241" s="41" t="s">
        <v>566</v>
      </c>
      <c r="C241" s="10">
        <v>1040</v>
      </c>
      <c r="D241" s="10">
        <v>1130</v>
      </c>
      <c r="E241" s="10">
        <v>1045</v>
      </c>
      <c r="F241" s="11">
        <v>2252</v>
      </c>
      <c r="G241" s="11">
        <v>1381</v>
      </c>
      <c r="I241" s="5" t="s">
        <v>386</v>
      </c>
      <c r="J241" s="4" t="str">
        <f t="shared" si="17"/>
        <v>C_56_djistič nad 3x20 A do 3x25 A včetně</v>
      </c>
    </row>
    <row r="242" spans="1:10" ht="15" thickBot="1" x14ac:dyDescent="0.25">
      <c r="A242" s="9" t="s">
        <v>11</v>
      </c>
      <c r="B242" s="41" t="s">
        <v>567</v>
      </c>
      <c r="C242" s="10">
        <v>1332</v>
      </c>
      <c r="D242" s="10">
        <v>1446</v>
      </c>
      <c r="E242" s="10">
        <v>1337</v>
      </c>
      <c r="F242" s="11">
        <v>2882</v>
      </c>
      <c r="G242" s="11">
        <v>1767</v>
      </c>
      <c r="I242" s="5" t="s">
        <v>386</v>
      </c>
      <c r="J242" s="4" t="str">
        <f t="shared" si="17"/>
        <v>C_56_djistič nad 3x25 A do 3x32 A včetně</v>
      </c>
    </row>
    <row r="243" spans="1:10" ht="15" thickBot="1" x14ac:dyDescent="0.25">
      <c r="A243" s="9" t="s">
        <v>12</v>
      </c>
      <c r="B243" s="41" t="s">
        <v>568</v>
      </c>
      <c r="C243" s="10">
        <v>1664</v>
      </c>
      <c r="D243" s="10">
        <v>1807</v>
      </c>
      <c r="E243" s="10">
        <v>1672</v>
      </c>
      <c r="F243" s="11">
        <v>3602</v>
      </c>
      <c r="G243" s="11">
        <v>2209</v>
      </c>
      <c r="I243" s="5" t="s">
        <v>386</v>
      </c>
      <c r="J243" s="4" t="str">
        <f t="shared" si="17"/>
        <v>C_56_djistič nad 3x32 A do 3x40 A včetně</v>
      </c>
    </row>
    <row r="244" spans="1:10" ht="15" thickBot="1" x14ac:dyDescent="0.25">
      <c r="A244" s="9" t="s">
        <v>13</v>
      </c>
      <c r="B244" s="41" t="s">
        <v>569</v>
      </c>
      <c r="C244" s="10">
        <v>2081</v>
      </c>
      <c r="D244" s="10">
        <v>2259</v>
      </c>
      <c r="E244" s="10">
        <v>2090</v>
      </c>
      <c r="F244" s="11">
        <v>4503</v>
      </c>
      <c r="G244" s="11">
        <v>2762</v>
      </c>
      <c r="I244" s="5" t="s">
        <v>386</v>
      </c>
      <c r="J244" s="4" t="str">
        <f t="shared" si="17"/>
        <v>C_56_djistič nad 3x40 A do 3x50 A včetně</v>
      </c>
    </row>
    <row r="245" spans="1:10" ht="15" thickBot="1" x14ac:dyDescent="0.25">
      <c r="A245" s="9" t="s">
        <v>14</v>
      </c>
      <c r="B245" s="41" t="s">
        <v>570</v>
      </c>
      <c r="C245" s="10">
        <v>2621</v>
      </c>
      <c r="D245" s="10">
        <v>2846</v>
      </c>
      <c r="E245" s="10">
        <v>2633</v>
      </c>
      <c r="F245" s="11">
        <v>5674</v>
      </c>
      <c r="G245" s="11">
        <v>3479</v>
      </c>
      <c r="I245" s="5" t="s">
        <v>386</v>
      </c>
      <c r="J245" s="4" t="str">
        <f t="shared" si="17"/>
        <v>C_56_djistič nad 3x50 A do 3x63 A včetně</v>
      </c>
    </row>
    <row r="246" spans="1:10" ht="15" thickBot="1" x14ac:dyDescent="0.25">
      <c r="A246" s="9" t="s">
        <v>15</v>
      </c>
      <c r="B246" s="41" t="s">
        <v>571</v>
      </c>
      <c r="C246" s="10">
        <v>3329</v>
      </c>
      <c r="D246" s="10">
        <v>3614</v>
      </c>
      <c r="E246" s="10">
        <v>3343</v>
      </c>
      <c r="F246" s="11">
        <v>7205</v>
      </c>
      <c r="G246" s="11">
        <v>4418</v>
      </c>
      <c r="I246" s="5" t="s">
        <v>386</v>
      </c>
      <c r="J246" s="4" t="str">
        <f t="shared" si="17"/>
        <v>C_56_djistič nad 3x63 A do 3x80 A včetně</v>
      </c>
    </row>
    <row r="247" spans="1:10" ht="15" thickBot="1" x14ac:dyDescent="0.25">
      <c r="A247" s="9" t="s">
        <v>16</v>
      </c>
      <c r="B247" s="41" t="s">
        <v>572</v>
      </c>
      <c r="C247" s="10">
        <v>4161</v>
      </c>
      <c r="D247" s="10">
        <v>4518</v>
      </c>
      <c r="E247" s="10">
        <v>4179</v>
      </c>
      <c r="F247" s="11">
        <v>9006</v>
      </c>
      <c r="G247" s="11">
        <v>5523</v>
      </c>
      <c r="I247" s="5" t="s">
        <v>386</v>
      </c>
      <c r="J247" s="4" t="str">
        <f t="shared" si="17"/>
        <v>C_56_djistič nad 3x80 A do 3x100 A včetně</v>
      </c>
    </row>
    <row r="248" spans="1:10" ht="15" thickBot="1" x14ac:dyDescent="0.25">
      <c r="A248" s="9" t="s">
        <v>17</v>
      </c>
      <c r="B248" s="41" t="s">
        <v>573</v>
      </c>
      <c r="C248" s="10">
        <v>5201</v>
      </c>
      <c r="D248" s="10">
        <v>5648</v>
      </c>
      <c r="E248" s="10">
        <v>5224</v>
      </c>
      <c r="F248" s="11">
        <v>11258</v>
      </c>
      <c r="G248" s="11">
        <v>6904</v>
      </c>
      <c r="I248" s="5" t="s">
        <v>386</v>
      </c>
      <c r="J248" s="4" t="str">
        <f t="shared" si="17"/>
        <v>C_56_djistič nad 3x100 A do 3x125 A včetně</v>
      </c>
    </row>
    <row r="249" spans="1:10" ht="15" thickBot="1" x14ac:dyDescent="0.25">
      <c r="A249" s="9" t="s">
        <v>18</v>
      </c>
      <c r="B249" s="41" t="s">
        <v>574</v>
      </c>
      <c r="C249" s="10">
        <v>6658</v>
      </c>
      <c r="D249" s="10">
        <v>7229</v>
      </c>
      <c r="E249" s="10">
        <v>6686</v>
      </c>
      <c r="F249" s="11">
        <v>14410</v>
      </c>
      <c r="G249" s="11">
        <v>8837</v>
      </c>
      <c r="H249" s="12"/>
      <c r="I249" s="5" t="s">
        <v>386</v>
      </c>
      <c r="J249" s="4" t="str">
        <f t="shared" si="17"/>
        <v>C_56_djistič nad 3x125 A do 3x160 A včetně</v>
      </c>
    </row>
    <row r="250" spans="1:10" ht="15" thickBot="1" x14ac:dyDescent="0.25">
      <c r="A250" s="9" t="s">
        <v>30</v>
      </c>
      <c r="B250" s="41" t="s">
        <v>575</v>
      </c>
      <c r="C250" s="14">
        <v>41.61</v>
      </c>
      <c r="D250" s="14">
        <v>45.18</v>
      </c>
      <c r="E250" s="14">
        <v>41.79</v>
      </c>
      <c r="F250" s="15">
        <v>90.06</v>
      </c>
      <c r="G250" s="15">
        <v>55.23</v>
      </c>
      <c r="I250" s="5" t="s">
        <v>386</v>
      </c>
      <c r="J250" s="4" t="str">
        <f t="shared" si="17"/>
        <v xml:space="preserve">C_56_djistič nad 3x160 A za každou 1A  </v>
      </c>
    </row>
    <row r="251" spans="1:10" ht="15" thickBot="1" x14ac:dyDescent="0.25">
      <c r="A251" s="9" t="s">
        <v>20</v>
      </c>
      <c r="B251" s="41" t="s">
        <v>576</v>
      </c>
      <c r="C251" s="14">
        <v>13.87</v>
      </c>
      <c r="D251" s="14">
        <v>15.06</v>
      </c>
      <c r="E251" s="14">
        <v>13.93</v>
      </c>
      <c r="F251" s="15">
        <v>30.02</v>
      </c>
      <c r="G251" s="15">
        <v>18.41</v>
      </c>
      <c r="I251" s="5" t="s">
        <v>386</v>
      </c>
      <c r="J251" s="4" t="str">
        <f t="shared" si="17"/>
        <v>C_56_djistič nad 1x25 A za každou 1 A</v>
      </c>
    </row>
    <row r="252" spans="1:10" ht="15" thickBot="1" x14ac:dyDescent="0.25">
      <c r="A252" s="5" t="s">
        <v>26</v>
      </c>
      <c r="B252" s="5" t="s">
        <v>577</v>
      </c>
      <c r="C252" s="22"/>
      <c r="D252" s="22"/>
      <c r="E252" s="22"/>
      <c r="F252" s="23"/>
      <c r="G252" s="23"/>
      <c r="I252" s="5" t="s">
        <v>386</v>
      </c>
      <c r="J252" s="4" t="str">
        <f t="shared" si="17"/>
        <v>C_56_d·        z platu za distribuované množství elektřiny ve vysokém tarifu:</v>
      </c>
    </row>
    <row r="253" spans="1:10" ht="15" thickBot="1" x14ac:dyDescent="0.25">
      <c r="A253" s="17"/>
      <c r="B253" s="42" t="s">
        <v>386</v>
      </c>
      <c r="C253" s="24" t="s">
        <v>318</v>
      </c>
      <c r="D253" s="24" t="s">
        <v>243</v>
      </c>
      <c r="E253" s="24" t="s">
        <v>319</v>
      </c>
      <c r="F253" s="25" t="s">
        <v>5</v>
      </c>
      <c r="G253" s="25" t="s">
        <v>6</v>
      </c>
      <c r="I253" s="5" t="s">
        <v>386</v>
      </c>
      <c r="J253" s="4" t="str">
        <f t="shared" si="17"/>
        <v>C_56_d</v>
      </c>
    </row>
    <row r="254" spans="1:10" ht="15" thickBot="1" x14ac:dyDescent="0.25">
      <c r="A254" s="9" t="s">
        <v>22</v>
      </c>
      <c r="B254" s="41" t="s">
        <v>578</v>
      </c>
      <c r="C254" s="14">
        <v>251.98</v>
      </c>
      <c r="D254" s="14">
        <v>257.97000000000003</v>
      </c>
      <c r="E254" s="14">
        <v>245.81</v>
      </c>
      <c r="F254" s="15">
        <v>587.39</v>
      </c>
      <c r="G254" s="15">
        <v>323.18</v>
      </c>
      <c r="I254" s="5" t="s">
        <v>386</v>
      </c>
      <c r="J254" s="4" t="str">
        <f t="shared" si="17"/>
        <v>C_56_dKč/MWh</v>
      </c>
    </row>
    <row r="255" spans="1:10" ht="15" thickBot="1" x14ac:dyDescent="0.25">
      <c r="A255" s="5" t="s">
        <v>27</v>
      </c>
      <c r="B255" s="5" t="s">
        <v>579</v>
      </c>
      <c r="C255" s="22"/>
      <c r="D255" s="22"/>
      <c r="E255" s="22"/>
      <c r="F255" s="23"/>
      <c r="G255" s="26"/>
      <c r="I255" s="5" t="s">
        <v>386</v>
      </c>
      <c r="J255" s="4" t="str">
        <f t="shared" ref="J255:J257" si="18">I255&amp;IF(A253="·        z platu za distribuované množství elektřiny v nízkém tarifu:","NT",)&amp;A255</f>
        <v>C_56_d·        z platu za distribuované množství elektřiny v nízkém tarifu:</v>
      </c>
    </row>
    <row r="256" spans="1:10" ht="15" thickBot="1" x14ac:dyDescent="0.25">
      <c r="A256" s="17"/>
      <c r="B256" s="42" t="s">
        <v>386</v>
      </c>
      <c r="C256" s="24" t="s">
        <v>318</v>
      </c>
      <c r="D256" s="24" t="s">
        <v>243</v>
      </c>
      <c r="E256" s="24" t="s">
        <v>319</v>
      </c>
      <c r="F256" s="25" t="s">
        <v>5</v>
      </c>
      <c r="G256" s="25" t="s">
        <v>6</v>
      </c>
      <c r="I256" s="5" t="s">
        <v>386</v>
      </c>
      <c r="J256" s="4" t="str">
        <f t="shared" si="18"/>
        <v>C_56_d</v>
      </c>
    </row>
    <row r="257" spans="1:10" ht="15" thickBot="1" x14ac:dyDescent="0.25">
      <c r="A257" s="9" t="s">
        <v>22</v>
      </c>
      <c r="B257" s="41" t="s">
        <v>580</v>
      </c>
      <c r="C257" s="14">
        <v>173.98</v>
      </c>
      <c r="D257" s="14">
        <v>189.26</v>
      </c>
      <c r="E257" s="14">
        <v>135.91</v>
      </c>
      <c r="F257" s="15">
        <v>117.08</v>
      </c>
      <c r="G257" s="15">
        <v>80.37</v>
      </c>
      <c r="I257" s="5" t="s">
        <v>386</v>
      </c>
      <c r="J257" s="4" t="str">
        <f t="shared" si="18"/>
        <v>C_56_dNTKč/MWh</v>
      </c>
    </row>
    <row r="258" spans="1:10" ht="15" x14ac:dyDescent="0.25">
      <c r="A258" s="1" t="s">
        <v>53</v>
      </c>
      <c r="B258" s="1"/>
      <c r="C258" s="22"/>
      <c r="D258" s="22"/>
      <c r="E258" s="22"/>
      <c r="F258" s="23"/>
      <c r="G258" s="23"/>
      <c r="J258" s="13"/>
    </row>
    <row r="259" spans="1:10" ht="15" x14ac:dyDescent="0.25">
      <c r="A259" s="1" t="s">
        <v>54</v>
      </c>
      <c r="B259" s="1"/>
      <c r="C259" s="22"/>
      <c r="D259" s="22"/>
      <c r="E259" s="22"/>
      <c r="F259" s="23"/>
      <c r="G259" s="23"/>
      <c r="J259" s="13"/>
    </row>
    <row r="260" spans="1:10" x14ac:dyDescent="0.2">
      <c r="A260" s="5" t="s">
        <v>55</v>
      </c>
      <c r="C260" s="22"/>
      <c r="D260" s="22"/>
      <c r="E260" s="22"/>
      <c r="F260" s="23"/>
      <c r="G260" s="23"/>
      <c r="J260" s="13"/>
    </row>
    <row r="261" spans="1:10" ht="15" thickBot="1" x14ac:dyDescent="0.25">
      <c r="A261" s="5" t="s">
        <v>56</v>
      </c>
      <c r="C261" s="22"/>
      <c r="D261" s="22"/>
      <c r="E261" s="22"/>
      <c r="F261" s="23"/>
      <c r="G261" s="23"/>
      <c r="J261" s="13"/>
    </row>
    <row r="262" spans="1:10" ht="15" thickBot="1" x14ac:dyDescent="0.25">
      <c r="A262" s="17"/>
      <c r="B262" s="42"/>
      <c r="C262" s="24" t="s">
        <v>318</v>
      </c>
      <c r="D262" s="24" t="s">
        <v>243</v>
      </c>
      <c r="E262" s="24" t="s">
        <v>319</v>
      </c>
      <c r="F262" s="25" t="s">
        <v>5</v>
      </c>
      <c r="G262" s="25" t="s">
        <v>6</v>
      </c>
      <c r="J262" s="13"/>
    </row>
    <row r="263" spans="1:10" ht="15" thickBot="1" x14ac:dyDescent="0.25">
      <c r="A263" s="9" t="s">
        <v>57</v>
      </c>
      <c r="B263" s="41"/>
      <c r="C263" s="14">
        <v>47.36</v>
      </c>
      <c r="D263" s="14">
        <v>50.51</v>
      </c>
      <c r="E263" s="14">
        <v>49.44</v>
      </c>
      <c r="F263" s="15">
        <v>62.55</v>
      </c>
      <c r="G263" s="15">
        <v>42.73</v>
      </c>
      <c r="J263" s="13"/>
    </row>
    <row r="264" spans="1:10" x14ac:dyDescent="0.2">
      <c r="A264" s="5" t="s">
        <v>58</v>
      </c>
      <c r="C264" s="22"/>
      <c r="D264" s="22"/>
      <c r="E264" s="22"/>
      <c r="F264" s="23"/>
      <c r="G264" s="23"/>
      <c r="J264" s="13"/>
    </row>
    <row r="265" spans="1:10" ht="18" x14ac:dyDescent="0.35">
      <c r="A265" s="5" t="s">
        <v>59</v>
      </c>
      <c r="C265" s="33">
        <f>C263</f>
        <v>47.36</v>
      </c>
      <c r="D265" s="33">
        <f>D263</f>
        <v>50.51</v>
      </c>
      <c r="E265" s="33">
        <f>E263</f>
        <v>49.44</v>
      </c>
      <c r="F265" s="34">
        <f>F263</f>
        <v>62.55</v>
      </c>
      <c r="G265" s="34">
        <f>G263</f>
        <v>42.73</v>
      </c>
      <c r="J265" s="13"/>
    </row>
    <row r="266" spans="1:10" x14ac:dyDescent="0.2">
      <c r="A266" s="5" t="s">
        <v>60</v>
      </c>
      <c r="C266" s="22"/>
      <c r="D266" s="22"/>
      <c r="E266" s="22"/>
      <c r="F266" s="23"/>
      <c r="G266" s="23"/>
      <c r="J266" s="13"/>
    </row>
    <row r="267" spans="1:10" ht="15" x14ac:dyDescent="0.25">
      <c r="A267" s="1" t="s">
        <v>61</v>
      </c>
      <c r="B267" s="1"/>
      <c r="C267" s="22"/>
      <c r="D267" s="22"/>
      <c r="E267" s="22"/>
      <c r="F267" s="23"/>
      <c r="G267" s="23"/>
      <c r="J267" s="13"/>
    </row>
    <row r="268" spans="1:10" x14ac:dyDescent="0.2">
      <c r="A268" s="5" t="s">
        <v>62</v>
      </c>
      <c r="C268" s="22"/>
      <c r="D268" s="22"/>
      <c r="E268" s="22"/>
      <c r="F268" s="23"/>
      <c r="G268" s="23"/>
      <c r="J268" s="13"/>
    </row>
    <row r="269" spans="1:10" ht="15" x14ac:dyDescent="0.25">
      <c r="A269" s="27" t="s">
        <v>63</v>
      </c>
      <c r="B269" s="27"/>
      <c r="C269" s="23"/>
      <c r="D269" s="23"/>
      <c r="E269" s="23"/>
      <c r="F269" s="23"/>
      <c r="G269" s="23"/>
      <c r="J269" s="13"/>
    </row>
    <row r="270" spans="1:10" ht="15" x14ac:dyDescent="0.25">
      <c r="A270" s="27" t="s">
        <v>54</v>
      </c>
      <c r="B270" s="27"/>
      <c r="C270" s="23"/>
      <c r="D270" s="23"/>
      <c r="E270" s="23"/>
      <c r="F270" s="23"/>
      <c r="G270" s="23"/>
      <c r="J270" s="13"/>
    </row>
    <row r="271" spans="1:10" x14ac:dyDescent="0.2">
      <c r="A271" s="4" t="s">
        <v>55</v>
      </c>
      <c r="B271" s="4"/>
      <c r="C271" s="23"/>
      <c r="D271" s="23"/>
      <c r="E271" s="23"/>
      <c r="F271" s="23"/>
      <c r="G271" s="23"/>
      <c r="J271" s="13"/>
    </row>
    <row r="272" spans="1:10" ht="15" thickBot="1" x14ac:dyDescent="0.25">
      <c r="A272" s="4" t="s">
        <v>56</v>
      </c>
      <c r="B272" s="4"/>
      <c r="C272" s="23"/>
      <c r="D272" s="23"/>
      <c r="E272" s="23"/>
      <c r="F272" s="23"/>
      <c r="G272" s="23"/>
      <c r="J272" s="13"/>
    </row>
    <row r="273" spans="1:10" ht="15" thickBot="1" x14ac:dyDescent="0.25">
      <c r="A273" s="35"/>
      <c r="B273" s="44"/>
      <c r="C273" s="25" t="s">
        <v>318</v>
      </c>
      <c r="D273" s="25" t="s">
        <v>243</v>
      </c>
      <c r="E273" s="25" t="s">
        <v>319</v>
      </c>
      <c r="F273" s="36"/>
      <c r="G273" s="23"/>
      <c r="J273" s="13"/>
    </row>
    <row r="274" spans="1:10" ht="15" thickBot="1" x14ac:dyDescent="0.25">
      <c r="A274" s="29" t="s">
        <v>57</v>
      </c>
      <c r="B274" s="43"/>
      <c r="C274" s="15">
        <v>23.49</v>
      </c>
      <c r="D274" s="15">
        <v>24.56</v>
      </c>
      <c r="E274" s="15">
        <v>24.08</v>
      </c>
      <c r="F274" s="36"/>
      <c r="G274" s="23"/>
      <c r="J274" s="13"/>
    </row>
    <row r="275" spans="1:10" ht="15" x14ac:dyDescent="0.25">
      <c r="A275" s="27" t="s">
        <v>64</v>
      </c>
      <c r="B275" s="27"/>
      <c r="C275" s="23"/>
      <c r="D275" s="23"/>
      <c r="E275" s="23"/>
      <c r="F275" s="23"/>
      <c r="G275" s="23"/>
      <c r="J275" s="13"/>
    </row>
    <row r="276" spans="1:10" ht="15" x14ac:dyDescent="0.25">
      <c r="A276" s="1" t="s">
        <v>3</v>
      </c>
      <c r="B276" s="1"/>
      <c r="C276" s="22"/>
      <c r="D276" s="22"/>
      <c r="E276" s="22"/>
      <c r="F276" s="23"/>
      <c r="G276" s="23"/>
      <c r="J276" s="13"/>
    </row>
    <row r="277" spans="1:10" ht="15" thickBot="1" x14ac:dyDescent="0.25">
      <c r="A277" s="5" t="s">
        <v>4</v>
      </c>
      <c r="C277" s="22"/>
      <c r="D277" s="22"/>
      <c r="E277" s="22"/>
      <c r="F277" s="23"/>
      <c r="G277" s="23"/>
      <c r="J277" s="13"/>
    </row>
    <row r="278" spans="1:10" ht="15.75" thickBot="1" x14ac:dyDescent="0.3">
      <c r="A278" s="6"/>
      <c r="B278" s="40"/>
      <c r="C278" s="24" t="s">
        <v>318</v>
      </c>
      <c r="D278" s="24" t="s">
        <v>243</v>
      </c>
      <c r="E278" s="24" t="s">
        <v>319</v>
      </c>
      <c r="F278" s="25" t="s">
        <v>5</v>
      </c>
      <c r="G278" s="18" t="s">
        <v>6</v>
      </c>
      <c r="J278" s="13"/>
    </row>
    <row r="279" spans="1:10" ht="15" thickBot="1" x14ac:dyDescent="0.25">
      <c r="A279" s="9" t="s">
        <v>7</v>
      </c>
      <c r="B279" s="41" t="s">
        <v>581</v>
      </c>
      <c r="C279" s="10">
        <v>124</v>
      </c>
      <c r="D279" s="10">
        <v>135</v>
      </c>
      <c r="E279" s="10">
        <v>130</v>
      </c>
      <c r="F279" s="37"/>
      <c r="G279" s="37"/>
      <c r="I279" s="5" t="s">
        <v>389</v>
      </c>
      <c r="J279" s="4" t="str">
        <f>I279&amp;IF(A277="·        z platu za distribuované množství elektřiny v nízkém tarifu:","NT",)&amp;A279</f>
        <v>C_62_djistič do 3x10 A a do 1x25 A včetně</v>
      </c>
    </row>
    <row r="280" spans="1:10" ht="15" thickBot="1" x14ac:dyDescent="0.25">
      <c r="A280" s="9" t="s">
        <v>8</v>
      </c>
      <c r="B280" s="41" t="s">
        <v>582</v>
      </c>
      <c r="C280" s="10">
        <v>198</v>
      </c>
      <c r="D280" s="10">
        <v>216</v>
      </c>
      <c r="E280" s="10">
        <v>207</v>
      </c>
      <c r="F280" s="37"/>
      <c r="G280" s="37"/>
      <c r="I280" s="5" t="s">
        <v>389</v>
      </c>
      <c r="J280" s="4" t="str">
        <f t="shared" ref="J280:J295" si="19">I280&amp;IF(A278="·        z platu za distribuované množství elektřiny v nízkém tarifu:","NT",)&amp;A280</f>
        <v>C_62_djistič nad 3x10 A do 3x16 A včetně</v>
      </c>
    </row>
    <row r="281" spans="1:10" ht="15" thickBot="1" x14ac:dyDescent="0.25">
      <c r="A281" s="9" t="s">
        <v>9</v>
      </c>
      <c r="B281" s="41" t="s">
        <v>583</v>
      </c>
      <c r="C281" s="10">
        <v>247</v>
      </c>
      <c r="D281" s="10">
        <v>269</v>
      </c>
      <c r="E281" s="10">
        <v>259</v>
      </c>
      <c r="F281" s="37"/>
      <c r="G281" s="37"/>
      <c r="I281" s="5" t="s">
        <v>389</v>
      </c>
      <c r="J281" s="4" t="str">
        <f t="shared" si="19"/>
        <v>C_62_djistič nad 3x16 A do 3x20 A včetně</v>
      </c>
    </row>
    <row r="282" spans="1:10" ht="15" thickBot="1" x14ac:dyDescent="0.25">
      <c r="A282" s="9" t="s">
        <v>10</v>
      </c>
      <c r="B282" s="41" t="s">
        <v>584</v>
      </c>
      <c r="C282" s="10">
        <v>309</v>
      </c>
      <c r="D282" s="10">
        <v>337</v>
      </c>
      <c r="E282" s="10">
        <v>324</v>
      </c>
      <c r="F282" s="37"/>
      <c r="G282" s="37"/>
      <c r="I282" s="5" t="s">
        <v>389</v>
      </c>
      <c r="J282" s="4" t="str">
        <f t="shared" si="19"/>
        <v>C_62_djistič nad 3x20 A do 3x25 A včetně</v>
      </c>
    </row>
    <row r="283" spans="1:10" ht="15" thickBot="1" x14ac:dyDescent="0.25">
      <c r="A283" s="9" t="s">
        <v>11</v>
      </c>
      <c r="B283" s="41" t="s">
        <v>585</v>
      </c>
      <c r="C283" s="10">
        <v>396</v>
      </c>
      <c r="D283" s="10">
        <v>431</v>
      </c>
      <c r="E283" s="10">
        <v>415</v>
      </c>
      <c r="F283" s="37"/>
      <c r="G283" s="37"/>
      <c r="I283" s="5" t="s">
        <v>389</v>
      </c>
      <c r="J283" s="4" t="str">
        <f t="shared" si="19"/>
        <v>C_62_djistič nad 3x25 A do 3x32 A včetně</v>
      </c>
    </row>
    <row r="284" spans="1:10" ht="15" thickBot="1" x14ac:dyDescent="0.25">
      <c r="A284" s="9" t="s">
        <v>12</v>
      </c>
      <c r="B284" s="41" t="s">
        <v>586</v>
      </c>
      <c r="C284" s="10">
        <v>494</v>
      </c>
      <c r="D284" s="10">
        <v>539</v>
      </c>
      <c r="E284" s="10">
        <v>518</v>
      </c>
      <c r="F284" s="37"/>
      <c r="G284" s="37"/>
      <c r="I284" s="5" t="s">
        <v>389</v>
      </c>
      <c r="J284" s="4" t="str">
        <f t="shared" si="19"/>
        <v>C_62_djistič nad 3x32 A do 3x40 A včetně</v>
      </c>
    </row>
    <row r="285" spans="1:10" ht="15" thickBot="1" x14ac:dyDescent="0.25">
      <c r="A285" s="9" t="s">
        <v>13</v>
      </c>
      <c r="B285" s="41" t="s">
        <v>587</v>
      </c>
      <c r="C285" s="10">
        <v>618</v>
      </c>
      <c r="D285" s="10">
        <v>674</v>
      </c>
      <c r="E285" s="10">
        <v>648</v>
      </c>
      <c r="F285" s="37"/>
      <c r="G285" s="37"/>
      <c r="I285" s="5" t="s">
        <v>389</v>
      </c>
      <c r="J285" s="4" t="str">
        <f t="shared" si="19"/>
        <v>C_62_djistič nad 3x40 A do 3x50 A včetně</v>
      </c>
    </row>
    <row r="286" spans="1:10" ht="15" thickBot="1" x14ac:dyDescent="0.25">
      <c r="A286" s="9" t="s">
        <v>14</v>
      </c>
      <c r="B286" s="41" t="s">
        <v>588</v>
      </c>
      <c r="C286" s="10">
        <v>779</v>
      </c>
      <c r="D286" s="10">
        <v>849</v>
      </c>
      <c r="E286" s="10">
        <v>816</v>
      </c>
      <c r="F286" s="37"/>
      <c r="G286" s="37"/>
      <c r="I286" s="5" t="s">
        <v>389</v>
      </c>
      <c r="J286" s="4" t="str">
        <f t="shared" si="19"/>
        <v>C_62_djistič nad 3x50 A do 3x63 A včetně</v>
      </c>
    </row>
    <row r="287" spans="1:10" ht="15" thickBot="1" x14ac:dyDescent="0.25">
      <c r="A287" s="9" t="s">
        <v>15</v>
      </c>
      <c r="B287" s="41" t="s">
        <v>589</v>
      </c>
      <c r="C287" s="10">
        <v>989</v>
      </c>
      <c r="D287" s="10">
        <v>1078</v>
      </c>
      <c r="E287" s="10">
        <v>1037</v>
      </c>
      <c r="F287" s="37"/>
      <c r="G287" s="37"/>
      <c r="I287" s="5" t="s">
        <v>389</v>
      </c>
      <c r="J287" s="4" t="str">
        <f t="shared" si="19"/>
        <v>C_62_djistič nad 3x63 A do 3x80 A včetně</v>
      </c>
    </row>
    <row r="288" spans="1:10" ht="15" thickBot="1" x14ac:dyDescent="0.25">
      <c r="A288" s="9" t="s">
        <v>16</v>
      </c>
      <c r="B288" s="41" t="s">
        <v>590</v>
      </c>
      <c r="C288" s="10">
        <v>1236</v>
      </c>
      <c r="D288" s="10">
        <v>1347</v>
      </c>
      <c r="E288" s="10">
        <v>1296</v>
      </c>
      <c r="F288" s="37"/>
      <c r="G288" s="37"/>
      <c r="I288" s="5" t="s">
        <v>389</v>
      </c>
      <c r="J288" s="4" t="str">
        <f t="shared" si="19"/>
        <v>C_62_djistič nad 3x80 A do 3x100 A včetně</v>
      </c>
    </row>
    <row r="289" spans="1:10" ht="15" thickBot="1" x14ac:dyDescent="0.25">
      <c r="A289" s="9" t="s">
        <v>17</v>
      </c>
      <c r="B289" s="41" t="s">
        <v>591</v>
      </c>
      <c r="C289" s="10">
        <v>1545</v>
      </c>
      <c r="D289" s="10">
        <v>1684</v>
      </c>
      <c r="E289" s="10">
        <v>1620</v>
      </c>
      <c r="F289" s="37"/>
      <c r="G289" s="37"/>
      <c r="I289" s="5" t="s">
        <v>389</v>
      </c>
      <c r="J289" s="4" t="str">
        <f t="shared" si="19"/>
        <v>C_62_djistič nad 3x100 A do 3x125 A včetně</v>
      </c>
    </row>
    <row r="290" spans="1:10" ht="15" thickBot="1" x14ac:dyDescent="0.25">
      <c r="A290" s="9" t="s">
        <v>18</v>
      </c>
      <c r="B290" s="41" t="s">
        <v>592</v>
      </c>
      <c r="C290" s="10">
        <v>1978</v>
      </c>
      <c r="D290" s="10">
        <v>2155</v>
      </c>
      <c r="E290" s="10">
        <v>2074</v>
      </c>
      <c r="F290" s="37"/>
      <c r="G290" s="37"/>
      <c r="H290" s="12"/>
      <c r="I290" s="5" t="s">
        <v>389</v>
      </c>
      <c r="J290" s="4" t="str">
        <f t="shared" si="19"/>
        <v>C_62_djistič nad 3x125 A do 3x160 A včetně</v>
      </c>
    </row>
    <row r="291" spans="1:10" ht="15" thickBot="1" x14ac:dyDescent="0.25">
      <c r="A291" s="9" t="s">
        <v>30</v>
      </c>
      <c r="B291" s="41" t="s">
        <v>593</v>
      </c>
      <c r="C291" s="14">
        <v>12.36</v>
      </c>
      <c r="D291" s="14">
        <v>13.47</v>
      </c>
      <c r="E291" s="14">
        <v>12.96</v>
      </c>
      <c r="F291" s="37"/>
      <c r="G291" s="37"/>
      <c r="I291" s="5" t="s">
        <v>389</v>
      </c>
      <c r="J291" s="4" t="str">
        <f t="shared" si="19"/>
        <v xml:space="preserve">C_62_djistič nad 3x160 A za každou 1A  </v>
      </c>
    </row>
    <row r="292" spans="1:10" ht="15" thickBot="1" x14ac:dyDescent="0.25">
      <c r="A292" s="9" t="s">
        <v>20</v>
      </c>
      <c r="B292" s="41" t="s">
        <v>594</v>
      </c>
      <c r="C292" s="14">
        <v>4.12</v>
      </c>
      <c r="D292" s="14">
        <v>4.49</v>
      </c>
      <c r="E292" s="14">
        <v>4.32</v>
      </c>
      <c r="F292" s="37"/>
      <c r="G292" s="37"/>
      <c r="I292" s="5" t="s">
        <v>389</v>
      </c>
      <c r="J292" s="4" t="str">
        <f t="shared" si="19"/>
        <v>C_62_djistič nad 1x25 A za každou 1 A</v>
      </c>
    </row>
    <row r="293" spans="1:10" ht="15" thickBot="1" x14ac:dyDescent="0.25">
      <c r="A293" s="5" t="s">
        <v>21</v>
      </c>
      <c r="B293" s="5" t="s">
        <v>595</v>
      </c>
      <c r="C293" s="22"/>
      <c r="D293" s="22"/>
      <c r="E293" s="22"/>
      <c r="F293" s="37"/>
      <c r="G293" s="37"/>
      <c r="I293" s="5" t="s">
        <v>389</v>
      </c>
      <c r="J293" s="4" t="str">
        <f t="shared" si="19"/>
        <v>C_62_d·        z platu za distribuované množství elektřiny:</v>
      </c>
    </row>
    <row r="294" spans="1:10" ht="15" thickBot="1" x14ac:dyDescent="0.25">
      <c r="A294" s="17"/>
      <c r="B294" s="42" t="s">
        <v>389</v>
      </c>
      <c r="C294" s="24" t="s">
        <v>318</v>
      </c>
      <c r="D294" s="24" t="s">
        <v>243</v>
      </c>
      <c r="E294" s="24" t="s">
        <v>319</v>
      </c>
      <c r="F294" s="37"/>
      <c r="G294" s="37"/>
      <c r="I294" s="5" t="s">
        <v>389</v>
      </c>
      <c r="J294" s="4" t="str">
        <f t="shared" si="19"/>
        <v>C_62_d</v>
      </c>
    </row>
    <row r="295" spans="1:10" ht="15" thickBot="1" x14ac:dyDescent="0.25">
      <c r="A295" s="9" t="s">
        <v>22</v>
      </c>
      <c r="B295" s="41" t="s">
        <v>596</v>
      </c>
      <c r="C295" s="14">
        <v>374.17</v>
      </c>
      <c r="D295" s="14">
        <v>364.15</v>
      </c>
      <c r="E295" s="14">
        <v>371.62</v>
      </c>
      <c r="F295" s="37"/>
      <c r="G295" s="37"/>
      <c r="I295" s="5" t="s">
        <v>389</v>
      </c>
      <c r="J295" s="4" t="str">
        <f t="shared" si="19"/>
        <v>C_62_dKč/MWh</v>
      </c>
    </row>
    <row r="296" spans="1:10" ht="15" x14ac:dyDescent="0.25">
      <c r="A296" s="1"/>
      <c r="B296" s="1"/>
      <c r="C296" s="22"/>
      <c r="D296" s="22"/>
      <c r="E296" s="22"/>
      <c r="F296" s="23"/>
      <c r="G296" s="23"/>
      <c r="J296" s="13"/>
    </row>
    <row r="297" spans="1:10" ht="15" x14ac:dyDescent="0.25">
      <c r="A297" s="1" t="s">
        <v>65</v>
      </c>
      <c r="B297" s="1"/>
      <c r="C297" s="22"/>
      <c r="D297" s="38" t="s">
        <v>66</v>
      </c>
      <c r="E297" s="22"/>
      <c r="F297" s="23"/>
      <c r="G297" s="23"/>
      <c r="J297" s="13"/>
    </row>
    <row r="298" spans="1:10" ht="15" x14ac:dyDescent="0.25">
      <c r="A298" s="1" t="s">
        <v>67</v>
      </c>
      <c r="B298" s="1"/>
      <c r="C298" s="22"/>
      <c r="D298" s="22"/>
      <c r="E298" s="22"/>
      <c r="F298" s="23"/>
      <c r="G298" s="23"/>
      <c r="J298" s="13"/>
    </row>
    <row r="299" spans="1:10" ht="15" x14ac:dyDescent="0.25">
      <c r="A299" s="1" t="s">
        <v>3</v>
      </c>
      <c r="B299" s="1"/>
      <c r="C299" s="22"/>
      <c r="D299" s="22"/>
      <c r="E299" s="22"/>
      <c r="F299" s="23"/>
      <c r="G299" s="23"/>
      <c r="J299" s="13"/>
    </row>
    <row r="300" spans="1:10" ht="15" thickBot="1" x14ac:dyDescent="0.25">
      <c r="A300" s="5" t="s">
        <v>29</v>
      </c>
      <c r="C300" s="22"/>
      <c r="D300" s="22"/>
      <c r="E300" s="22"/>
      <c r="F300" s="23"/>
      <c r="G300" s="23"/>
      <c r="J300" s="13"/>
    </row>
    <row r="301" spans="1:10" ht="15.75" thickBot="1" x14ac:dyDescent="0.3">
      <c r="A301" s="6" t="s">
        <v>81</v>
      </c>
      <c r="B301" s="40"/>
      <c r="C301" s="24" t="s">
        <v>318</v>
      </c>
      <c r="D301" s="24" t="s">
        <v>243</v>
      </c>
      <c r="E301" s="24" t="s">
        <v>319</v>
      </c>
      <c r="F301" s="26"/>
      <c r="G301" s="23"/>
      <c r="J301" s="13"/>
    </row>
    <row r="302" spans="1:10" ht="15" thickBot="1" x14ac:dyDescent="0.25">
      <c r="A302" s="9" t="s">
        <v>68</v>
      </c>
      <c r="B302" s="41" t="s">
        <v>220</v>
      </c>
      <c r="C302" s="10">
        <v>21</v>
      </c>
      <c r="D302" s="10">
        <v>19</v>
      </c>
      <c r="E302" s="10">
        <v>21</v>
      </c>
      <c r="F302" s="26"/>
      <c r="G302" s="5" t="s">
        <v>82</v>
      </c>
      <c r="H302" s="4" t="str">
        <f t="shared" ref="H302:H314" si="20">G302&amp;IF(A300="·        z platu za distribuované množství elektřiny v nízkém tarifu:","NT",)&amp;A302</f>
        <v>D_01_djistič do  3x10 A a do 1x25 A včetně</v>
      </c>
      <c r="J302" s="13"/>
    </row>
    <row r="303" spans="1:10" ht="15" thickBot="1" x14ac:dyDescent="0.25">
      <c r="A303" s="9" t="s">
        <v>8</v>
      </c>
      <c r="B303" s="41" t="s">
        <v>221</v>
      </c>
      <c r="C303" s="10">
        <v>34</v>
      </c>
      <c r="D303" s="10">
        <v>30</v>
      </c>
      <c r="E303" s="10">
        <v>33</v>
      </c>
      <c r="F303" s="26"/>
      <c r="G303" s="5" t="s">
        <v>82</v>
      </c>
      <c r="H303" s="4" t="str">
        <f t="shared" si="20"/>
        <v>D_01_djistič nad 3x10 A do 3x16 A včetně</v>
      </c>
      <c r="J303" s="13"/>
    </row>
    <row r="304" spans="1:10" ht="15" thickBot="1" x14ac:dyDescent="0.25">
      <c r="A304" s="9" t="s">
        <v>9</v>
      </c>
      <c r="B304" s="41" t="s">
        <v>222</v>
      </c>
      <c r="C304" s="10">
        <v>42</v>
      </c>
      <c r="D304" s="10">
        <v>37</v>
      </c>
      <c r="E304" s="10">
        <v>41</v>
      </c>
      <c r="F304" s="26"/>
      <c r="G304" s="5" t="s">
        <v>82</v>
      </c>
      <c r="H304" s="4" t="str">
        <f t="shared" si="20"/>
        <v>D_01_djistič nad 3x16 A do 3x20 A včetně</v>
      </c>
      <c r="J304" s="13"/>
    </row>
    <row r="305" spans="1:10" ht="15" thickBot="1" x14ac:dyDescent="0.25">
      <c r="A305" s="9" t="s">
        <v>10</v>
      </c>
      <c r="B305" s="41" t="s">
        <v>223</v>
      </c>
      <c r="C305" s="10">
        <v>53</v>
      </c>
      <c r="D305" s="10">
        <v>47</v>
      </c>
      <c r="E305" s="10">
        <v>52</v>
      </c>
      <c r="F305" s="26"/>
      <c r="G305" s="5" t="s">
        <v>82</v>
      </c>
      <c r="H305" s="4" t="str">
        <f t="shared" si="20"/>
        <v>D_01_djistič nad 3x20 A do 3x25 A včetně</v>
      </c>
      <c r="J305" s="13"/>
    </row>
    <row r="306" spans="1:10" ht="15" thickBot="1" x14ac:dyDescent="0.25">
      <c r="A306" s="9" t="s">
        <v>11</v>
      </c>
      <c r="B306" s="41" t="s">
        <v>224</v>
      </c>
      <c r="C306" s="10">
        <v>67</v>
      </c>
      <c r="D306" s="10">
        <v>60</v>
      </c>
      <c r="E306" s="10">
        <v>66</v>
      </c>
      <c r="F306" s="26"/>
      <c r="G306" s="5" t="s">
        <v>82</v>
      </c>
      <c r="H306" s="4" t="str">
        <f t="shared" si="20"/>
        <v>D_01_djistič nad 3x25 A do 3x32 A včetně</v>
      </c>
      <c r="J306" s="13"/>
    </row>
    <row r="307" spans="1:10" ht="15" thickBot="1" x14ac:dyDescent="0.25">
      <c r="A307" s="9" t="s">
        <v>12</v>
      </c>
      <c r="B307" s="41" t="s">
        <v>225</v>
      </c>
      <c r="C307" s="10">
        <v>84</v>
      </c>
      <c r="D307" s="10">
        <v>74</v>
      </c>
      <c r="E307" s="10">
        <v>83</v>
      </c>
      <c r="F307" s="26"/>
      <c r="G307" s="5" t="s">
        <v>82</v>
      </c>
      <c r="H307" s="4" t="str">
        <f t="shared" si="20"/>
        <v>D_01_djistič nad 3x32 A do 3x40 A včetně</v>
      </c>
      <c r="J307" s="13"/>
    </row>
    <row r="308" spans="1:10" ht="15" thickBot="1" x14ac:dyDescent="0.25">
      <c r="A308" s="9" t="s">
        <v>13</v>
      </c>
      <c r="B308" s="41" t="s">
        <v>226</v>
      </c>
      <c r="C308" s="10">
        <v>105</v>
      </c>
      <c r="D308" s="10">
        <v>93</v>
      </c>
      <c r="E308" s="10">
        <v>104</v>
      </c>
      <c r="F308" s="26"/>
      <c r="G308" s="5" t="s">
        <v>82</v>
      </c>
      <c r="H308" s="4" t="str">
        <f t="shared" si="20"/>
        <v>D_01_djistič nad 3x40 A do 3x50 A včetně</v>
      </c>
      <c r="J308" s="13"/>
    </row>
    <row r="309" spans="1:10" ht="15" thickBot="1" x14ac:dyDescent="0.25">
      <c r="A309" s="9" t="s">
        <v>14</v>
      </c>
      <c r="B309" s="41" t="s">
        <v>227</v>
      </c>
      <c r="C309" s="10">
        <v>132</v>
      </c>
      <c r="D309" s="10">
        <v>117</v>
      </c>
      <c r="E309" s="10">
        <v>130</v>
      </c>
      <c r="F309" s="26"/>
      <c r="G309" s="5" t="s">
        <v>82</v>
      </c>
      <c r="H309" s="4" t="str">
        <f t="shared" si="20"/>
        <v>D_01_djistič nad 3x50 A do 3x63 A včetně</v>
      </c>
      <c r="I309" s="28"/>
      <c r="J309" s="13"/>
    </row>
    <row r="310" spans="1:10" ht="15" thickBot="1" x14ac:dyDescent="0.25">
      <c r="A310" s="9" t="s">
        <v>69</v>
      </c>
      <c r="B310" s="41" t="s">
        <v>228</v>
      </c>
      <c r="C310" s="14">
        <v>2.1</v>
      </c>
      <c r="D310" s="14">
        <v>1.86</v>
      </c>
      <c r="E310" s="14">
        <v>2.0699999999999998</v>
      </c>
      <c r="F310" s="26"/>
      <c r="G310" s="5" t="s">
        <v>82</v>
      </c>
      <c r="H310" s="4" t="str">
        <f t="shared" si="20"/>
        <v xml:space="preserve">D_01_djistič nad 3x63 A za každou 1A </v>
      </c>
      <c r="J310" s="13"/>
    </row>
    <row r="311" spans="1:10" ht="15" thickBot="1" x14ac:dyDescent="0.25">
      <c r="A311" s="9" t="s">
        <v>20</v>
      </c>
      <c r="B311" s="41" t="s">
        <v>229</v>
      </c>
      <c r="C311" s="14">
        <v>0.7</v>
      </c>
      <c r="D311" s="14">
        <v>0.62</v>
      </c>
      <c r="E311" s="14">
        <v>0.69</v>
      </c>
      <c r="F311" s="26"/>
      <c r="G311" s="5" t="s">
        <v>82</v>
      </c>
      <c r="H311" s="4" t="str">
        <f t="shared" si="20"/>
        <v>D_01_djistič nad 1x25 A za každou 1 A</v>
      </c>
      <c r="J311" s="13"/>
    </row>
    <row r="312" spans="1:10" ht="15" thickBot="1" x14ac:dyDescent="0.25">
      <c r="A312" s="5" t="s">
        <v>21</v>
      </c>
      <c r="B312" s="5" t="s">
        <v>230</v>
      </c>
      <c r="C312" s="22"/>
      <c r="D312" s="22"/>
      <c r="E312" s="22"/>
      <c r="F312" s="23"/>
      <c r="G312" s="5" t="s">
        <v>82</v>
      </c>
      <c r="H312" s="4" t="str">
        <f t="shared" si="20"/>
        <v>D_01_d·        z platu za distribuované množství elektřiny:</v>
      </c>
      <c r="J312" s="13"/>
    </row>
    <row r="313" spans="1:10" ht="15" thickBot="1" x14ac:dyDescent="0.25">
      <c r="A313" s="17"/>
      <c r="B313" s="42" t="s">
        <v>82</v>
      </c>
      <c r="C313" s="24" t="s">
        <v>318</v>
      </c>
      <c r="D313" s="24" t="s">
        <v>243</v>
      </c>
      <c r="E313" s="24" t="s">
        <v>319</v>
      </c>
      <c r="F313" s="26"/>
      <c r="G313" s="5" t="s">
        <v>82</v>
      </c>
      <c r="H313" s="4" t="str">
        <f t="shared" si="20"/>
        <v>D_01_d</v>
      </c>
      <c r="J313" s="13"/>
    </row>
    <row r="314" spans="1:10" ht="15" thickBot="1" x14ac:dyDescent="0.25">
      <c r="A314" s="9" t="s">
        <v>22</v>
      </c>
      <c r="B314" s="41" t="s">
        <v>231</v>
      </c>
      <c r="C314" s="14">
        <v>2152.9</v>
      </c>
      <c r="D314" s="14">
        <v>2266.6999999999998</v>
      </c>
      <c r="E314" s="14">
        <v>1991.67</v>
      </c>
      <c r="F314" s="26"/>
      <c r="G314" s="5" t="s">
        <v>82</v>
      </c>
      <c r="H314" s="4" t="str">
        <f t="shared" si="20"/>
        <v>D_01_dKč/MWh</v>
      </c>
      <c r="J314" s="13"/>
    </row>
    <row r="315" spans="1:10" ht="15" x14ac:dyDescent="0.25">
      <c r="A315" s="1" t="s">
        <v>70</v>
      </c>
      <c r="B315" s="1"/>
      <c r="C315" s="22"/>
      <c r="D315" s="22"/>
      <c r="E315" s="22"/>
      <c r="F315" s="23"/>
      <c r="G315" s="23"/>
      <c r="J315" s="13"/>
    </row>
    <row r="316" spans="1:10" ht="15" x14ac:dyDescent="0.25">
      <c r="A316" s="1" t="s">
        <v>3</v>
      </c>
      <c r="B316" s="1"/>
      <c r="C316" s="22"/>
      <c r="D316" s="22"/>
      <c r="E316" s="22"/>
      <c r="F316" s="23"/>
      <c r="G316" s="23"/>
      <c r="J316" s="13"/>
    </row>
    <row r="317" spans="1:10" ht="15" thickBot="1" x14ac:dyDescent="0.25">
      <c r="A317" s="5" t="s">
        <v>29</v>
      </c>
      <c r="C317" s="22"/>
      <c r="D317" s="22"/>
      <c r="E317" s="22"/>
      <c r="F317" s="23"/>
      <c r="G317" s="23"/>
      <c r="J317" s="13"/>
    </row>
    <row r="318" spans="1:10" ht="15.75" thickBot="1" x14ac:dyDescent="0.3">
      <c r="A318" s="6"/>
      <c r="B318" s="40"/>
      <c r="C318" s="24" t="s">
        <v>318</v>
      </c>
      <c r="D318" s="24" t="s">
        <v>243</v>
      </c>
      <c r="E318" s="24" t="s">
        <v>319</v>
      </c>
      <c r="F318" s="26"/>
      <c r="G318" s="23"/>
      <c r="J318" s="13"/>
    </row>
    <row r="319" spans="1:10" ht="15" thickBot="1" x14ac:dyDescent="0.25">
      <c r="A319" s="9" t="s">
        <v>68</v>
      </c>
      <c r="B319" s="41" t="s">
        <v>208</v>
      </c>
      <c r="C319" s="10">
        <v>55</v>
      </c>
      <c r="D319" s="10">
        <v>53</v>
      </c>
      <c r="E319" s="10">
        <v>51</v>
      </c>
      <c r="F319" s="26"/>
      <c r="G319" s="5" t="s">
        <v>83</v>
      </c>
      <c r="H319" s="4" t="str">
        <f t="shared" ref="H319:H331" si="21">G319&amp;IF(A317="·        z platu za distribuované množství elektřiny v nízkém tarifu:","NT",)&amp;A319</f>
        <v>D_02_djistič do  3x10 A a do 1x25 A včetně</v>
      </c>
      <c r="J319" s="13"/>
    </row>
    <row r="320" spans="1:10" ht="15" thickBot="1" x14ac:dyDescent="0.25">
      <c r="A320" s="9" t="s">
        <v>8</v>
      </c>
      <c r="B320" s="41" t="s">
        <v>209</v>
      </c>
      <c r="C320" s="10">
        <v>88</v>
      </c>
      <c r="D320" s="10">
        <v>84</v>
      </c>
      <c r="E320" s="10">
        <v>82</v>
      </c>
      <c r="F320" s="26"/>
      <c r="G320" s="5" t="s">
        <v>83</v>
      </c>
      <c r="H320" s="4" t="str">
        <f t="shared" si="21"/>
        <v>D_02_djistič nad 3x10 A do 3x16 A včetně</v>
      </c>
      <c r="J320" s="13"/>
    </row>
    <row r="321" spans="1:10" ht="15" thickBot="1" x14ac:dyDescent="0.25">
      <c r="A321" s="9" t="s">
        <v>9</v>
      </c>
      <c r="B321" s="41" t="s">
        <v>210</v>
      </c>
      <c r="C321" s="10">
        <v>110</v>
      </c>
      <c r="D321" s="10">
        <v>106</v>
      </c>
      <c r="E321" s="10">
        <v>103</v>
      </c>
      <c r="F321" s="26"/>
      <c r="G321" s="5" t="s">
        <v>83</v>
      </c>
      <c r="H321" s="4" t="str">
        <f t="shared" si="21"/>
        <v>D_02_djistič nad 3x16 A do 3x20 A včetně</v>
      </c>
      <c r="J321" s="13"/>
    </row>
    <row r="322" spans="1:10" ht="15" thickBot="1" x14ac:dyDescent="0.25">
      <c r="A322" s="9" t="s">
        <v>10</v>
      </c>
      <c r="B322" s="41" t="s">
        <v>211</v>
      </c>
      <c r="C322" s="10">
        <v>137</v>
      </c>
      <c r="D322" s="10">
        <v>132</v>
      </c>
      <c r="E322" s="10">
        <v>128</v>
      </c>
      <c r="F322" s="26"/>
      <c r="G322" s="5" t="s">
        <v>83</v>
      </c>
      <c r="H322" s="4" t="str">
        <f t="shared" si="21"/>
        <v>D_02_djistič nad 3x20 A do 3x25 A včetně</v>
      </c>
      <c r="J322" s="13"/>
    </row>
    <row r="323" spans="1:10" ht="15" thickBot="1" x14ac:dyDescent="0.25">
      <c r="A323" s="9" t="s">
        <v>11</v>
      </c>
      <c r="B323" s="41" t="s">
        <v>212</v>
      </c>
      <c r="C323" s="10">
        <v>176</v>
      </c>
      <c r="D323" s="10">
        <v>169</v>
      </c>
      <c r="E323" s="10">
        <v>164</v>
      </c>
      <c r="F323" s="26"/>
      <c r="G323" s="5" t="s">
        <v>83</v>
      </c>
      <c r="H323" s="4" t="str">
        <f t="shared" si="21"/>
        <v>D_02_djistič nad 3x25 A do 3x32 A včetně</v>
      </c>
      <c r="J323" s="13"/>
    </row>
    <row r="324" spans="1:10" ht="15" thickBot="1" x14ac:dyDescent="0.25">
      <c r="A324" s="9" t="s">
        <v>12</v>
      </c>
      <c r="B324" s="41" t="s">
        <v>213</v>
      </c>
      <c r="C324" s="10">
        <v>220</v>
      </c>
      <c r="D324" s="10">
        <v>211</v>
      </c>
      <c r="E324" s="10">
        <v>205</v>
      </c>
      <c r="F324" s="26"/>
      <c r="G324" s="5" t="s">
        <v>83</v>
      </c>
      <c r="H324" s="4" t="str">
        <f t="shared" si="21"/>
        <v>D_02_djistič nad 3x32 A do 3x40 A včetně</v>
      </c>
      <c r="J324" s="13"/>
    </row>
    <row r="325" spans="1:10" ht="15" thickBot="1" x14ac:dyDescent="0.25">
      <c r="A325" s="9" t="s">
        <v>13</v>
      </c>
      <c r="B325" s="41" t="s">
        <v>214</v>
      </c>
      <c r="C325" s="10">
        <v>275</v>
      </c>
      <c r="D325" s="10">
        <v>264</v>
      </c>
      <c r="E325" s="10">
        <v>257</v>
      </c>
      <c r="F325" s="26"/>
      <c r="G325" s="5" t="s">
        <v>83</v>
      </c>
      <c r="H325" s="4" t="str">
        <f t="shared" si="21"/>
        <v>D_02_djistič nad 3x40 A do 3x50 A včetně</v>
      </c>
      <c r="J325" s="13"/>
    </row>
    <row r="326" spans="1:10" ht="15" thickBot="1" x14ac:dyDescent="0.25">
      <c r="A326" s="9" t="s">
        <v>14</v>
      </c>
      <c r="B326" s="41" t="s">
        <v>215</v>
      </c>
      <c r="C326" s="10">
        <v>346</v>
      </c>
      <c r="D326" s="10">
        <v>333</v>
      </c>
      <c r="E326" s="10">
        <v>323</v>
      </c>
      <c r="F326" s="26"/>
      <c r="G326" s="5" t="s">
        <v>83</v>
      </c>
      <c r="H326" s="4" t="str">
        <f t="shared" si="21"/>
        <v>D_02_djistič nad 3x50 A do 3x63 A včetně</v>
      </c>
      <c r="I326" s="28"/>
      <c r="J326" s="13"/>
    </row>
    <row r="327" spans="1:10" ht="15" thickBot="1" x14ac:dyDescent="0.25">
      <c r="A327" s="9" t="s">
        <v>69</v>
      </c>
      <c r="B327" s="41" t="s">
        <v>216</v>
      </c>
      <c r="C327" s="14">
        <v>5.49</v>
      </c>
      <c r="D327" s="14">
        <v>5.28</v>
      </c>
      <c r="E327" s="14">
        <v>5.13</v>
      </c>
      <c r="F327" s="26"/>
      <c r="G327" s="5" t="s">
        <v>83</v>
      </c>
      <c r="H327" s="4" t="str">
        <f t="shared" si="21"/>
        <v xml:space="preserve">D_02_djistič nad 3x63 A za každou 1A </v>
      </c>
      <c r="J327" s="13"/>
    </row>
    <row r="328" spans="1:10" ht="15" thickBot="1" x14ac:dyDescent="0.25">
      <c r="A328" s="9" t="s">
        <v>20</v>
      </c>
      <c r="B328" s="41" t="s">
        <v>217</v>
      </c>
      <c r="C328" s="14">
        <v>1.83</v>
      </c>
      <c r="D328" s="14">
        <v>1.76</v>
      </c>
      <c r="E328" s="14">
        <v>1.71</v>
      </c>
      <c r="F328" s="26"/>
      <c r="G328" s="5" t="s">
        <v>83</v>
      </c>
      <c r="H328" s="4" t="str">
        <f t="shared" si="21"/>
        <v>D_02_djistič nad 1x25 A za každou 1 A</v>
      </c>
      <c r="J328" s="13"/>
    </row>
    <row r="329" spans="1:10" ht="15" thickBot="1" x14ac:dyDescent="0.25">
      <c r="A329" s="5" t="s">
        <v>21</v>
      </c>
      <c r="B329" s="5" t="s">
        <v>218</v>
      </c>
      <c r="C329" s="22"/>
      <c r="D329" s="22"/>
      <c r="E329" s="22"/>
      <c r="F329" s="23"/>
      <c r="G329" s="5" t="s">
        <v>83</v>
      </c>
      <c r="H329" s="4" t="str">
        <f t="shared" si="21"/>
        <v>D_02_d·        z platu za distribuované množství elektřiny:</v>
      </c>
      <c r="J329" s="13"/>
    </row>
    <row r="330" spans="1:10" ht="15" thickBot="1" x14ac:dyDescent="0.25">
      <c r="A330" s="17"/>
      <c r="B330" s="42" t="s">
        <v>83</v>
      </c>
      <c r="C330" s="24" t="s">
        <v>318</v>
      </c>
      <c r="D330" s="24" t="s">
        <v>243</v>
      </c>
      <c r="E330" s="24" t="s">
        <v>319</v>
      </c>
      <c r="F330" s="26"/>
      <c r="G330" s="5" t="s">
        <v>83</v>
      </c>
      <c r="H330" s="4" t="str">
        <f t="shared" si="21"/>
        <v>D_02_d</v>
      </c>
      <c r="J330" s="13"/>
    </row>
    <row r="331" spans="1:10" ht="15" thickBot="1" x14ac:dyDescent="0.25">
      <c r="A331" s="9" t="s">
        <v>22</v>
      </c>
      <c r="B331" s="41" t="s">
        <v>219</v>
      </c>
      <c r="C331" s="14">
        <v>1633.56</v>
      </c>
      <c r="D331" s="14">
        <v>1833.72</v>
      </c>
      <c r="E331" s="14">
        <v>1534.34</v>
      </c>
      <c r="F331" s="26"/>
      <c r="G331" s="5" t="s">
        <v>83</v>
      </c>
      <c r="H331" s="4" t="str">
        <f t="shared" si="21"/>
        <v>D_02_dKč/MWh</v>
      </c>
      <c r="J331" s="13"/>
    </row>
    <row r="332" spans="1:10" ht="15" x14ac:dyDescent="0.25">
      <c r="A332" s="1" t="s">
        <v>71</v>
      </c>
      <c r="B332" s="1"/>
      <c r="C332" s="22"/>
      <c r="D332" s="22"/>
      <c r="E332" s="22"/>
      <c r="F332" s="23"/>
      <c r="G332" s="23"/>
      <c r="J332" s="13"/>
    </row>
    <row r="333" spans="1:10" ht="15" x14ac:dyDescent="0.25">
      <c r="A333" s="1" t="s">
        <v>3</v>
      </c>
      <c r="B333" s="1"/>
      <c r="C333" s="22"/>
      <c r="D333" s="22"/>
      <c r="E333" s="22"/>
      <c r="F333" s="23"/>
      <c r="G333" s="23"/>
      <c r="J333" s="13"/>
    </row>
    <row r="334" spans="1:10" ht="15" thickBot="1" x14ac:dyDescent="0.25">
      <c r="A334" s="5" t="s">
        <v>29</v>
      </c>
      <c r="C334" s="22"/>
      <c r="D334" s="22"/>
      <c r="E334" s="22"/>
      <c r="F334" s="23"/>
      <c r="G334" s="23"/>
      <c r="J334" s="13"/>
    </row>
    <row r="335" spans="1:10" ht="15.75" thickBot="1" x14ac:dyDescent="0.3">
      <c r="A335" s="6"/>
      <c r="B335" s="40"/>
      <c r="C335" s="24" t="s">
        <v>318</v>
      </c>
      <c r="D335" s="24" t="s">
        <v>243</v>
      </c>
      <c r="E335" s="24" t="s">
        <v>319</v>
      </c>
      <c r="F335" s="26"/>
      <c r="G335" s="23"/>
      <c r="J335" s="13"/>
    </row>
    <row r="336" spans="1:10" ht="15" thickBot="1" x14ac:dyDescent="0.25">
      <c r="A336" s="9" t="s">
        <v>68</v>
      </c>
      <c r="B336" s="41" t="s">
        <v>194</v>
      </c>
      <c r="C336" s="10">
        <v>62</v>
      </c>
      <c r="D336" s="10">
        <v>61</v>
      </c>
      <c r="E336" s="10">
        <v>57</v>
      </c>
      <c r="F336" s="26"/>
      <c r="G336" s="5" t="s">
        <v>84</v>
      </c>
      <c r="H336" s="4" t="str">
        <f t="shared" ref="H336:H350" si="22">G336&amp;IF(A334="·        z platu za distribuované množství elektřiny v nízkém tarifu:","NT",)&amp;A336</f>
        <v>D_25_djistič do  3x10 A a do 1x25 A včetně</v>
      </c>
      <c r="I336" s="4"/>
      <c r="J336" s="4"/>
    </row>
    <row r="337" spans="1:10" ht="15" thickBot="1" x14ac:dyDescent="0.25">
      <c r="A337" s="9" t="s">
        <v>8</v>
      </c>
      <c r="B337" s="41" t="s">
        <v>195</v>
      </c>
      <c r="C337" s="10">
        <v>99</v>
      </c>
      <c r="D337" s="10">
        <v>97</v>
      </c>
      <c r="E337" s="10">
        <v>91</v>
      </c>
      <c r="F337" s="26"/>
      <c r="G337" s="5" t="s">
        <v>84</v>
      </c>
      <c r="H337" s="4" t="str">
        <f t="shared" si="22"/>
        <v>D_25_djistič nad 3x10 A do 3x16 A včetně</v>
      </c>
      <c r="I337" s="4"/>
      <c r="J337" s="4"/>
    </row>
    <row r="338" spans="1:10" ht="15" thickBot="1" x14ac:dyDescent="0.25">
      <c r="A338" s="9" t="s">
        <v>9</v>
      </c>
      <c r="B338" s="41" t="s">
        <v>196</v>
      </c>
      <c r="C338" s="10">
        <v>124</v>
      </c>
      <c r="D338" s="10">
        <v>121</v>
      </c>
      <c r="E338" s="10">
        <v>113</v>
      </c>
      <c r="F338" s="26"/>
      <c r="G338" s="5" t="s">
        <v>84</v>
      </c>
      <c r="H338" s="4" t="str">
        <f t="shared" si="22"/>
        <v>D_25_djistič nad 3x16 A do 3x20 A včetně</v>
      </c>
      <c r="I338" s="4"/>
      <c r="J338" s="4"/>
    </row>
    <row r="339" spans="1:10" ht="15" thickBot="1" x14ac:dyDescent="0.25">
      <c r="A339" s="9" t="s">
        <v>10</v>
      </c>
      <c r="B339" s="41" t="s">
        <v>197</v>
      </c>
      <c r="C339" s="10">
        <v>155</v>
      </c>
      <c r="D339" s="10">
        <v>152</v>
      </c>
      <c r="E339" s="10">
        <v>142</v>
      </c>
      <c r="F339" s="26"/>
      <c r="G339" s="5" t="s">
        <v>84</v>
      </c>
      <c r="H339" s="4" t="str">
        <f t="shared" si="22"/>
        <v>D_25_djistič nad 3x20 A do 3x25 A včetně</v>
      </c>
      <c r="I339" s="4"/>
      <c r="J339" s="4"/>
    </row>
    <row r="340" spans="1:10" ht="15" thickBot="1" x14ac:dyDescent="0.25">
      <c r="A340" s="9" t="s">
        <v>11</v>
      </c>
      <c r="B340" s="41" t="s">
        <v>198</v>
      </c>
      <c r="C340" s="10">
        <v>198</v>
      </c>
      <c r="D340" s="10">
        <v>194</v>
      </c>
      <c r="E340" s="10">
        <v>181</v>
      </c>
      <c r="F340" s="26"/>
      <c r="G340" s="5" t="s">
        <v>84</v>
      </c>
      <c r="H340" s="4" t="str">
        <f t="shared" si="22"/>
        <v>D_25_djistič nad 3x25 A do 3x32 A včetně</v>
      </c>
      <c r="I340" s="4"/>
      <c r="J340" s="4"/>
    </row>
    <row r="341" spans="1:10" ht="15" thickBot="1" x14ac:dyDescent="0.25">
      <c r="A341" s="9" t="s">
        <v>12</v>
      </c>
      <c r="B341" s="41" t="s">
        <v>199</v>
      </c>
      <c r="C341" s="10">
        <v>247</v>
      </c>
      <c r="D341" s="10">
        <v>242</v>
      </c>
      <c r="E341" s="10">
        <v>227</v>
      </c>
      <c r="F341" s="26"/>
      <c r="G341" s="5" t="s">
        <v>84</v>
      </c>
      <c r="H341" s="4" t="str">
        <f t="shared" si="22"/>
        <v>D_25_djistič nad 3x32 A do 3x40 A včetně</v>
      </c>
      <c r="I341" s="4"/>
      <c r="J341" s="4"/>
    </row>
    <row r="342" spans="1:10" ht="15" thickBot="1" x14ac:dyDescent="0.25">
      <c r="A342" s="9" t="s">
        <v>13</v>
      </c>
      <c r="B342" s="41" t="s">
        <v>200</v>
      </c>
      <c r="C342" s="10">
        <v>309</v>
      </c>
      <c r="D342" s="10">
        <v>303</v>
      </c>
      <c r="E342" s="10">
        <v>284</v>
      </c>
      <c r="F342" s="26"/>
      <c r="G342" s="5" t="s">
        <v>84</v>
      </c>
      <c r="H342" s="4" t="str">
        <f t="shared" si="22"/>
        <v>D_25_djistič nad 3x40 A do 3x50 A včetně</v>
      </c>
      <c r="I342" s="4"/>
      <c r="J342" s="4"/>
    </row>
    <row r="343" spans="1:10" ht="15" thickBot="1" x14ac:dyDescent="0.25">
      <c r="A343" s="9" t="s">
        <v>14</v>
      </c>
      <c r="B343" s="41" t="s">
        <v>201</v>
      </c>
      <c r="C343" s="10">
        <v>389</v>
      </c>
      <c r="D343" s="10">
        <v>382</v>
      </c>
      <c r="E343" s="10">
        <v>357</v>
      </c>
      <c r="F343" s="26"/>
      <c r="G343" s="5" t="s">
        <v>84</v>
      </c>
      <c r="H343" s="4" t="str">
        <f t="shared" si="22"/>
        <v>D_25_djistič nad 3x50 A do 3x63 A včetně</v>
      </c>
      <c r="I343" s="4"/>
      <c r="J343" s="4"/>
    </row>
    <row r="344" spans="1:10" ht="15" thickBot="1" x14ac:dyDescent="0.25">
      <c r="A344" s="9" t="s">
        <v>69</v>
      </c>
      <c r="B344" s="41" t="s">
        <v>202</v>
      </c>
      <c r="C344" s="14">
        <v>6.18</v>
      </c>
      <c r="D344" s="14">
        <v>6.06</v>
      </c>
      <c r="E344" s="14">
        <v>5.67</v>
      </c>
      <c r="F344" s="26"/>
      <c r="G344" s="5" t="s">
        <v>84</v>
      </c>
      <c r="H344" s="4" t="str">
        <f t="shared" si="22"/>
        <v xml:space="preserve">D_25_djistič nad 3x63 A za každou 1A </v>
      </c>
      <c r="I344" s="4"/>
      <c r="J344" s="4"/>
    </row>
    <row r="345" spans="1:10" ht="15" thickBot="1" x14ac:dyDescent="0.25">
      <c r="A345" s="9" t="s">
        <v>20</v>
      </c>
      <c r="B345" s="41" t="s">
        <v>203</v>
      </c>
      <c r="C345" s="14">
        <v>2.06</v>
      </c>
      <c r="D345" s="14">
        <v>2.02</v>
      </c>
      <c r="E345" s="14">
        <v>1.89</v>
      </c>
      <c r="F345" s="26"/>
      <c r="G345" s="5" t="s">
        <v>84</v>
      </c>
      <c r="H345" s="4" t="str">
        <f t="shared" si="22"/>
        <v>D_25_djistič nad 1x25 A za každou 1 A</v>
      </c>
      <c r="I345" s="4"/>
      <c r="J345" s="30"/>
    </row>
    <row r="346" spans="1:10" ht="15" thickBot="1" x14ac:dyDescent="0.25">
      <c r="A346" s="5" t="s">
        <v>26</v>
      </c>
      <c r="B346" s="5" t="s">
        <v>204</v>
      </c>
      <c r="C346" s="22"/>
      <c r="D346" s="22"/>
      <c r="E346" s="22"/>
      <c r="F346" s="23"/>
      <c r="G346" s="5" t="s">
        <v>84</v>
      </c>
      <c r="H346" s="4" t="str">
        <f t="shared" si="22"/>
        <v>D_25_d·        z platu za distribuované množství elektřiny ve vysokém tarifu:</v>
      </c>
      <c r="I346" s="4"/>
      <c r="J346" s="4"/>
    </row>
    <row r="347" spans="1:10" ht="15" thickBot="1" x14ac:dyDescent="0.25">
      <c r="A347" s="17"/>
      <c r="B347" s="42" t="s">
        <v>84</v>
      </c>
      <c r="C347" s="24" t="s">
        <v>318</v>
      </c>
      <c r="D347" s="24" t="s">
        <v>243</v>
      </c>
      <c r="E347" s="24" t="s">
        <v>319</v>
      </c>
      <c r="F347" s="26"/>
      <c r="G347" s="5" t="s">
        <v>84</v>
      </c>
      <c r="H347" s="4" t="str">
        <f t="shared" si="22"/>
        <v>D_25_d</v>
      </c>
      <c r="I347" s="4"/>
      <c r="J347" s="4"/>
    </row>
    <row r="348" spans="1:10" ht="15" thickBot="1" x14ac:dyDescent="0.25">
      <c r="A348" s="9" t="s">
        <v>22</v>
      </c>
      <c r="B348" s="41" t="s">
        <v>205</v>
      </c>
      <c r="C348" s="14">
        <v>1703.6</v>
      </c>
      <c r="D348" s="14">
        <v>1789.8</v>
      </c>
      <c r="E348" s="14">
        <v>1484.29</v>
      </c>
      <c r="F348" s="26"/>
      <c r="G348" s="5" t="s">
        <v>84</v>
      </c>
      <c r="H348" s="4" t="str">
        <f t="shared" si="22"/>
        <v>D_25_dKč/MWh</v>
      </c>
      <c r="I348" s="4"/>
      <c r="J348" s="4"/>
    </row>
    <row r="349" spans="1:10" ht="15" thickBot="1" x14ac:dyDescent="0.25">
      <c r="A349" s="5" t="s">
        <v>27</v>
      </c>
      <c r="B349" s="5" t="s">
        <v>206</v>
      </c>
      <c r="C349" s="22"/>
      <c r="D349" s="22"/>
      <c r="E349" s="22"/>
      <c r="F349" s="23"/>
      <c r="G349" s="5" t="s">
        <v>84</v>
      </c>
      <c r="H349" s="4" t="str">
        <f t="shared" si="22"/>
        <v>D_25_d·        z platu za distribuované množství elektřiny v nízkém tarifu:</v>
      </c>
      <c r="I349" s="4"/>
      <c r="J349" s="4"/>
    </row>
    <row r="350" spans="1:10" ht="15" thickBot="1" x14ac:dyDescent="0.25">
      <c r="A350" s="17"/>
      <c r="B350" s="42" t="s">
        <v>84</v>
      </c>
      <c r="C350" s="24" t="s">
        <v>318</v>
      </c>
      <c r="D350" s="24" t="s">
        <v>243</v>
      </c>
      <c r="E350" s="24" t="s">
        <v>319</v>
      </c>
      <c r="F350" s="26"/>
      <c r="G350" s="5" t="s">
        <v>84</v>
      </c>
      <c r="H350" s="4" t="str">
        <f t="shared" si="22"/>
        <v>D_25_d</v>
      </c>
      <c r="J350" s="13"/>
    </row>
    <row r="351" spans="1:10" ht="15" thickBot="1" x14ac:dyDescent="0.25">
      <c r="A351" s="9" t="s">
        <v>22</v>
      </c>
      <c r="B351" s="41" t="s">
        <v>207</v>
      </c>
      <c r="C351" s="14">
        <v>173.98</v>
      </c>
      <c r="D351" s="14">
        <v>189.26</v>
      </c>
      <c r="E351" s="14">
        <v>135.91</v>
      </c>
      <c r="F351" s="26"/>
      <c r="G351" s="5" t="s">
        <v>84</v>
      </c>
      <c r="H351" s="4" t="str">
        <f>G351&amp;IF(A349="·        z platu za distribuované množství elektřiny v nízkém tarifu:","NT",)&amp;A351</f>
        <v>D_25_dNTKč/MWh</v>
      </c>
      <c r="J351" s="13"/>
    </row>
    <row r="352" spans="1:10" ht="15" x14ac:dyDescent="0.25">
      <c r="A352" s="1" t="s">
        <v>72</v>
      </c>
      <c r="B352" s="1"/>
      <c r="C352" s="22"/>
      <c r="D352" s="22"/>
      <c r="E352" s="22"/>
      <c r="F352" s="23"/>
      <c r="G352" s="23"/>
      <c r="J352" s="13"/>
    </row>
    <row r="353" spans="1:10" ht="15" x14ac:dyDescent="0.25">
      <c r="A353" s="1" t="s">
        <v>3</v>
      </c>
      <c r="B353" s="1"/>
      <c r="C353" s="22"/>
      <c r="D353" s="22"/>
      <c r="E353" s="22"/>
      <c r="F353" s="23"/>
      <c r="G353" s="23"/>
      <c r="J353" s="13"/>
    </row>
    <row r="354" spans="1:10" ht="15" thickBot="1" x14ac:dyDescent="0.25">
      <c r="A354" s="5" t="s">
        <v>29</v>
      </c>
      <c r="C354" s="22"/>
      <c r="D354" s="22"/>
      <c r="E354" s="22"/>
      <c r="F354" s="23"/>
      <c r="G354" s="23"/>
      <c r="J354" s="13"/>
    </row>
    <row r="355" spans="1:10" ht="15.75" thickBot="1" x14ac:dyDescent="0.3">
      <c r="A355" s="6"/>
      <c r="B355" s="40"/>
      <c r="C355" s="24" t="s">
        <v>318</v>
      </c>
      <c r="D355" s="24" t="s">
        <v>243</v>
      </c>
      <c r="E355" s="24" t="s">
        <v>319</v>
      </c>
      <c r="F355" s="26"/>
      <c r="G355" s="23"/>
      <c r="J355" s="13"/>
    </row>
    <row r="356" spans="1:10" ht="15" thickBot="1" x14ac:dyDescent="0.25">
      <c r="A356" s="9" t="s">
        <v>68</v>
      </c>
      <c r="B356" s="41" t="s">
        <v>180</v>
      </c>
      <c r="C356" s="10">
        <v>92</v>
      </c>
      <c r="D356" s="10">
        <v>98</v>
      </c>
      <c r="E356" s="10">
        <v>92</v>
      </c>
      <c r="F356" s="26"/>
      <c r="G356" s="5" t="s">
        <v>85</v>
      </c>
      <c r="H356" s="4" t="str">
        <f t="shared" ref="H356:H371" si="23">G356&amp;IF(A354="·        z platu za distribuované množství elektřiny v nízkém tarifu:","NT",)&amp;A356</f>
        <v>D_26_djistič do  3x10 A a do 1x25 A včetně</v>
      </c>
      <c r="J356" s="13"/>
    </row>
    <row r="357" spans="1:10" ht="15" thickBot="1" x14ac:dyDescent="0.25">
      <c r="A357" s="9" t="s">
        <v>8</v>
      </c>
      <c r="B357" s="41" t="s">
        <v>181</v>
      </c>
      <c r="C357" s="10">
        <v>147</v>
      </c>
      <c r="D357" s="10">
        <v>157</v>
      </c>
      <c r="E357" s="10">
        <v>148</v>
      </c>
      <c r="F357" s="26"/>
      <c r="G357" s="5" t="s">
        <v>85</v>
      </c>
      <c r="H357" s="4" t="str">
        <f t="shared" si="23"/>
        <v>D_26_djistič nad 3x10 A do 3x16 A včetně</v>
      </c>
      <c r="J357" s="13"/>
    </row>
    <row r="358" spans="1:10" ht="15" thickBot="1" x14ac:dyDescent="0.25">
      <c r="A358" s="9" t="s">
        <v>9</v>
      </c>
      <c r="B358" s="41" t="s">
        <v>182</v>
      </c>
      <c r="C358" s="10">
        <v>184</v>
      </c>
      <c r="D358" s="10">
        <v>197</v>
      </c>
      <c r="E358" s="10">
        <v>185</v>
      </c>
      <c r="F358" s="26"/>
      <c r="G358" s="5" t="s">
        <v>85</v>
      </c>
      <c r="H358" s="4" t="str">
        <f t="shared" si="23"/>
        <v>D_26_djistič nad 3x16 A do 3x20 A včetně</v>
      </c>
      <c r="J358" s="13"/>
    </row>
    <row r="359" spans="1:10" ht="15" thickBot="1" x14ac:dyDescent="0.25">
      <c r="A359" s="9" t="s">
        <v>10</v>
      </c>
      <c r="B359" s="41" t="s">
        <v>183</v>
      </c>
      <c r="C359" s="10">
        <v>230</v>
      </c>
      <c r="D359" s="10">
        <v>246</v>
      </c>
      <c r="E359" s="10">
        <v>231</v>
      </c>
      <c r="F359" s="26"/>
      <c r="G359" s="5" t="s">
        <v>85</v>
      </c>
      <c r="H359" s="4" t="str">
        <f t="shared" si="23"/>
        <v>D_26_djistič nad 3x20 A do 3x25 A včetně</v>
      </c>
      <c r="J359" s="13"/>
    </row>
    <row r="360" spans="1:10" ht="15" thickBot="1" x14ac:dyDescent="0.25">
      <c r="A360" s="9" t="s">
        <v>11</v>
      </c>
      <c r="B360" s="41" t="s">
        <v>184</v>
      </c>
      <c r="C360" s="10">
        <v>295</v>
      </c>
      <c r="D360" s="10">
        <v>315</v>
      </c>
      <c r="E360" s="10">
        <v>296</v>
      </c>
      <c r="F360" s="26"/>
      <c r="G360" s="5" t="s">
        <v>85</v>
      </c>
      <c r="H360" s="4" t="str">
        <f t="shared" si="23"/>
        <v>D_26_djistič nad 3x25 A do 3x32 A včetně</v>
      </c>
      <c r="J360" s="13"/>
    </row>
    <row r="361" spans="1:10" ht="15" thickBot="1" x14ac:dyDescent="0.25">
      <c r="A361" s="9" t="s">
        <v>12</v>
      </c>
      <c r="B361" s="41" t="s">
        <v>185</v>
      </c>
      <c r="C361" s="10">
        <v>368</v>
      </c>
      <c r="D361" s="10">
        <v>394</v>
      </c>
      <c r="E361" s="10">
        <v>370</v>
      </c>
      <c r="F361" s="26"/>
      <c r="G361" s="5" t="s">
        <v>85</v>
      </c>
      <c r="H361" s="4" t="str">
        <f t="shared" si="23"/>
        <v>D_26_djistič nad 3x32 A do 3x40 A včetně</v>
      </c>
      <c r="J361" s="13"/>
    </row>
    <row r="362" spans="1:10" ht="15" thickBot="1" x14ac:dyDescent="0.25">
      <c r="A362" s="9" t="s">
        <v>13</v>
      </c>
      <c r="B362" s="41" t="s">
        <v>186</v>
      </c>
      <c r="C362" s="10">
        <v>461</v>
      </c>
      <c r="D362" s="10">
        <v>492</v>
      </c>
      <c r="E362" s="10">
        <v>462</v>
      </c>
      <c r="F362" s="26"/>
      <c r="G362" s="5" t="s">
        <v>85</v>
      </c>
      <c r="H362" s="4" t="str">
        <f t="shared" si="23"/>
        <v>D_26_djistič nad 3x40 A do 3x50 A včetně</v>
      </c>
      <c r="J362" s="13"/>
    </row>
    <row r="363" spans="1:10" ht="15" thickBot="1" x14ac:dyDescent="0.25">
      <c r="A363" s="9" t="s">
        <v>14</v>
      </c>
      <c r="B363" s="41" t="s">
        <v>187</v>
      </c>
      <c r="C363" s="10">
        <v>580</v>
      </c>
      <c r="D363" s="10">
        <v>620</v>
      </c>
      <c r="E363" s="10">
        <v>582</v>
      </c>
      <c r="F363" s="26"/>
      <c r="G363" s="5" t="s">
        <v>85</v>
      </c>
      <c r="H363" s="4" t="str">
        <f t="shared" si="23"/>
        <v>D_26_djistič nad 3x50 A do 3x63 A včetně</v>
      </c>
      <c r="I363" s="28"/>
      <c r="J363" s="13"/>
    </row>
    <row r="364" spans="1:10" ht="15" thickBot="1" x14ac:dyDescent="0.25">
      <c r="A364" s="9" t="s">
        <v>69</v>
      </c>
      <c r="B364" s="41" t="s">
        <v>188</v>
      </c>
      <c r="C364" s="14">
        <v>9.2100000000000009</v>
      </c>
      <c r="D364" s="14">
        <v>9.84</v>
      </c>
      <c r="E364" s="14">
        <v>9.24</v>
      </c>
      <c r="F364" s="26"/>
      <c r="G364" s="5" t="s">
        <v>85</v>
      </c>
      <c r="H364" s="4" t="str">
        <f t="shared" si="23"/>
        <v xml:space="preserve">D_26_djistič nad 3x63 A za každou 1A </v>
      </c>
      <c r="J364" s="13"/>
    </row>
    <row r="365" spans="1:10" ht="15" thickBot="1" x14ac:dyDescent="0.25">
      <c r="A365" s="9" t="s">
        <v>20</v>
      </c>
      <c r="B365" s="41" t="s">
        <v>189</v>
      </c>
      <c r="C365" s="14">
        <v>3.07</v>
      </c>
      <c r="D365" s="14">
        <v>3.28</v>
      </c>
      <c r="E365" s="14">
        <v>3.08</v>
      </c>
      <c r="F365" s="26"/>
      <c r="G365" s="5" t="s">
        <v>85</v>
      </c>
      <c r="H365" s="4" t="str">
        <f t="shared" si="23"/>
        <v>D_26_djistič nad 1x25 A za každou 1 A</v>
      </c>
      <c r="J365" s="13"/>
    </row>
    <row r="366" spans="1:10" ht="15" thickBot="1" x14ac:dyDescent="0.25">
      <c r="A366" s="5" t="s">
        <v>26</v>
      </c>
      <c r="B366" s="5" t="s">
        <v>190</v>
      </c>
      <c r="C366" s="22"/>
      <c r="D366" s="22"/>
      <c r="E366" s="22"/>
      <c r="F366" s="23"/>
      <c r="G366" s="5" t="s">
        <v>85</v>
      </c>
      <c r="H366" s="4" t="str">
        <f t="shared" si="23"/>
        <v>D_26_d·        z platu za distribuované množství elektřiny ve vysokém tarifu:</v>
      </c>
      <c r="J366" s="13"/>
    </row>
    <row r="367" spans="1:10" ht="15" thickBot="1" x14ac:dyDescent="0.25">
      <c r="A367" s="17"/>
      <c r="B367" s="42" t="s">
        <v>85</v>
      </c>
      <c r="C367" s="24" t="s">
        <v>318</v>
      </c>
      <c r="D367" s="24" t="s">
        <v>243</v>
      </c>
      <c r="E367" s="24" t="s">
        <v>319</v>
      </c>
      <c r="F367" s="26"/>
      <c r="G367" s="5" t="s">
        <v>85</v>
      </c>
      <c r="H367" s="4" t="str">
        <f t="shared" si="23"/>
        <v>D_26_d</v>
      </c>
      <c r="J367" s="13"/>
    </row>
    <row r="368" spans="1:10" ht="15" thickBot="1" x14ac:dyDescent="0.25">
      <c r="A368" s="9" t="s">
        <v>22</v>
      </c>
      <c r="B368" s="41" t="s">
        <v>191</v>
      </c>
      <c r="C368" s="14">
        <v>625.24</v>
      </c>
      <c r="D368" s="14">
        <v>647.71</v>
      </c>
      <c r="E368" s="14">
        <v>665.12</v>
      </c>
      <c r="F368" s="26"/>
      <c r="G368" s="5" t="s">
        <v>85</v>
      </c>
      <c r="H368" s="4" t="str">
        <f t="shared" si="23"/>
        <v>D_26_dKč/MWh</v>
      </c>
      <c r="J368" s="13"/>
    </row>
    <row r="369" spans="1:10" ht="15" thickBot="1" x14ac:dyDescent="0.25">
      <c r="A369" s="5" t="s">
        <v>27</v>
      </c>
      <c r="B369" s="5" t="s">
        <v>192</v>
      </c>
      <c r="C369" s="22"/>
      <c r="D369" s="22"/>
      <c r="E369" s="22"/>
      <c r="F369" s="23"/>
      <c r="G369" s="5" t="s">
        <v>85</v>
      </c>
      <c r="H369" s="4" t="str">
        <f t="shared" si="23"/>
        <v>D_26_d·        z platu za distribuované množství elektřiny v nízkém tarifu:</v>
      </c>
      <c r="J369" s="13"/>
    </row>
    <row r="370" spans="1:10" ht="15" thickBot="1" x14ac:dyDescent="0.25">
      <c r="A370" s="17"/>
      <c r="B370" s="42" t="s">
        <v>85</v>
      </c>
      <c r="C370" s="24" t="s">
        <v>318</v>
      </c>
      <c r="D370" s="24" t="s">
        <v>243</v>
      </c>
      <c r="E370" s="24" t="s">
        <v>319</v>
      </c>
      <c r="F370" s="26"/>
      <c r="G370" s="5" t="s">
        <v>85</v>
      </c>
      <c r="H370" s="4" t="str">
        <f t="shared" si="23"/>
        <v>D_26_d</v>
      </c>
      <c r="J370" s="13"/>
    </row>
    <row r="371" spans="1:10" ht="15" thickBot="1" x14ac:dyDescent="0.25">
      <c r="A371" s="9" t="s">
        <v>22</v>
      </c>
      <c r="B371" s="41" t="s">
        <v>193</v>
      </c>
      <c r="C371" s="14">
        <v>173.98</v>
      </c>
      <c r="D371" s="14">
        <v>189.26</v>
      </c>
      <c r="E371" s="14">
        <v>135.91</v>
      </c>
      <c r="F371" s="26"/>
      <c r="G371" s="5" t="s">
        <v>85</v>
      </c>
      <c r="H371" s="4" t="str">
        <f t="shared" si="23"/>
        <v>D_26_dNTKč/MWh</v>
      </c>
      <c r="J371" s="13"/>
    </row>
    <row r="372" spans="1:10" ht="15" x14ac:dyDescent="0.25">
      <c r="A372" s="27" t="s">
        <v>73</v>
      </c>
      <c r="B372" s="27"/>
      <c r="C372" s="22"/>
      <c r="D372" s="22"/>
      <c r="E372" s="22"/>
      <c r="F372" s="26"/>
      <c r="G372" s="23"/>
      <c r="J372" s="13"/>
    </row>
    <row r="373" spans="1:10" ht="15" x14ac:dyDescent="0.25">
      <c r="A373" s="1" t="s">
        <v>3</v>
      </c>
      <c r="B373" s="1"/>
      <c r="C373" s="22"/>
      <c r="D373" s="22"/>
      <c r="E373" s="22"/>
      <c r="F373" s="26"/>
      <c r="G373" s="23"/>
      <c r="J373" s="13"/>
    </row>
    <row r="374" spans="1:10" ht="15" thickBot="1" x14ac:dyDescent="0.25">
      <c r="A374" s="5" t="s">
        <v>29</v>
      </c>
      <c r="C374" s="22"/>
      <c r="D374" s="22"/>
      <c r="E374" s="22"/>
      <c r="F374" s="26"/>
      <c r="G374" s="23"/>
      <c r="J374" s="13"/>
    </row>
    <row r="375" spans="1:10" ht="15.75" thickBot="1" x14ac:dyDescent="0.3">
      <c r="A375" s="6"/>
      <c r="B375" s="40"/>
      <c r="C375" s="24" t="s">
        <v>318</v>
      </c>
      <c r="D375" s="24" t="s">
        <v>243</v>
      </c>
      <c r="E375" s="24" t="s">
        <v>319</v>
      </c>
      <c r="F375" s="26"/>
      <c r="G375" s="23"/>
      <c r="J375" s="13"/>
    </row>
    <row r="376" spans="1:10" ht="15" thickBot="1" x14ac:dyDescent="0.25">
      <c r="A376" s="9" t="s">
        <v>68</v>
      </c>
      <c r="B376" s="41" t="s">
        <v>166</v>
      </c>
      <c r="C376" s="10">
        <v>59</v>
      </c>
      <c r="D376" s="10">
        <v>58</v>
      </c>
      <c r="E376" s="10">
        <v>54</v>
      </c>
      <c r="F376" s="26"/>
      <c r="G376" s="5" t="s">
        <v>86</v>
      </c>
      <c r="H376" s="4" t="str">
        <f t="shared" ref="H376:H391" si="24">G376&amp;IF(A374="·        z platu za distribuované množství elektřiny v nízkém tarifu:","NT",)&amp;A376</f>
        <v>D_27_djistič do  3x10 A a do 1x25 A včetně</v>
      </c>
      <c r="J376" s="13"/>
    </row>
    <row r="377" spans="1:10" ht="15" thickBot="1" x14ac:dyDescent="0.25">
      <c r="A377" s="9" t="s">
        <v>8</v>
      </c>
      <c r="B377" s="41" t="s">
        <v>167</v>
      </c>
      <c r="C377" s="10">
        <v>94</v>
      </c>
      <c r="D377" s="10">
        <v>92</v>
      </c>
      <c r="E377" s="10">
        <v>86</v>
      </c>
      <c r="F377" s="26"/>
      <c r="G377" s="5" t="s">
        <v>86</v>
      </c>
      <c r="H377" s="4" t="str">
        <f t="shared" si="24"/>
        <v>D_27_djistič nad 3x10 A do 3x16 A včetně</v>
      </c>
      <c r="J377" s="13"/>
    </row>
    <row r="378" spans="1:10" ht="15" thickBot="1" x14ac:dyDescent="0.25">
      <c r="A378" s="9" t="s">
        <v>9</v>
      </c>
      <c r="B378" s="41" t="s">
        <v>168</v>
      </c>
      <c r="C378" s="10">
        <v>117</v>
      </c>
      <c r="D378" s="10">
        <v>115</v>
      </c>
      <c r="E378" s="10">
        <v>108</v>
      </c>
      <c r="F378" s="26"/>
      <c r="G378" s="5" t="s">
        <v>86</v>
      </c>
      <c r="H378" s="4" t="str">
        <f t="shared" si="24"/>
        <v>D_27_djistič nad 3x16 A do 3x20 A včetně</v>
      </c>
      <c r="J378" s="13"/>
    </row>
    <row r="379" spans="1:10" ht="15" thickBot="1" x14ac:dyDescent="0.25">
      <c r="A379" s="9" t="s">
        <v>10</v>
      </c>
      <c r="B379" s="41" t="s">
        <v>169</v>
      </c>
      <c r="C379" s="10">
        <v>147</v>
      </c>
      <c r="D379" s="10">
        <v>144</v>
      </c>
      <c r="E379" s="10">
        <v>135</v>
      </c>
      <c r="F379" s="26"/>
      <c r="G379" s="5" t="s">
        <v>86</v>
      </c>
      <c r="H379" s="4" t="str">
        <f t="shared" si="24"/>
        <v>D_27_djistič nad 3x20 A do 3x25 A včetně</v>
      </c>
      <c r="J379" s="13"/>
    </row>
    <row r="380" spans="1:10" ht="15" thickBot="1" x14ac:dyDescent="0.25">
      <c r="A380" s="9" t="s">
        <v>11</v>
      </c>
      <c r="B380" s="41" t="s">
        <v>170</v>
      </c>
      <c r="C380" s="10">
        <v>188</v>
      </c>
      <c r="D380" s="10">
        <v>184</v>
      </c>
      <c r="E380" s="10">
        <v>172</v>
      </c>
      <c r="F380" s="26"/>
      <c r="G380" s="5" t="s">
        <v>86</v>
      </c>
      <c r="H380" s="4" t="str">
        <f t="shared" si="24"/>
        <v>D_27_djistič nad 3x25 A do 3x32 A včetně</v>
      </c>
      <c r="J380" s="13"/>
    </row>
    <row r="381" spans="1:10" ht="15" thickBot="1" x14ac:dyDescent="0.25">
      <c r="A381" s="9" t="s">
        <v>12</v>
      </c>
      <c r="B381" s="41" t="s">
        <v>171</v>
      </c>
      <c r="C381" s="10">
        <v>235</v>
      </c>
      <c r="D381" s="10">
        <v>230</v>
      </c>
      <c r="E381" s="10">
        <v>215</v>
      </c>
      <c r="F381" s="26"/>
      <c r="G381" s="5" t="s">
        <v>86</v>
      </c>
      <c r="H381" s="4" t="str">
        <f t="shared" si="24"/>
        <v>D_27_djistič nad 3x32 A do 3x40 A včetně</v>
      </c>
      <c r="J381" s="13"/>
    </row>
    <row r="382" spans="1:10" ht="15" thickBot="1" x14ac:dyDescent="0.25">
      <c r="A382" s="9" t="s">
        <v>13</v>
      </c>
      <c r="B382" s="41" t="s">
        <v>172</v>
      </c>
      <c r="C382" s="10">
        <v>294</v>
      </c>
      <c r="D382" s="10">
        <v>288</v>
      </c>
      <c r="E382" s="10">
        <v>269</v>
      </c>
      <c r="F382" s="26"/>
      <c r="G382" s="5" t="s">
        <v>86</v>
      </c>
      <c r="H382" s="4" t="str">
        <f t="shared" si="24"/>
        <v>D_27_djistič nad 3x40 A do 3x50 A včetně</v>
      </c>
      <c r="J382" s="13"/>
    </row>
    <row r="383" spans="1:10" ht="15" thickBot="1" x14ac:dyDescent="0.25">
      <c r="A383" s="9" t="s">
        <v>14</v>
      </c>
      <c r="B383" s="41" t="s">
        <v>173</v>
      </c>
      <c r="C383" s="10">
        <v>370</v>
      </c>
      <c r="D383" s="10">
        <v>363</v>
      </c>
      <c r="E383" s="10">
        <v>339</v>
      </c>
      <c r="F383" s="26"/>
      <c r="G383" s="5" t="s">
        <v>86</v>
      </c>
      <c r="H383" s="4" t="str">
        <f t="shared" si="24"/>
        <v>D_27_djistič nad 3x50 A do 3x63 A včetně</v>
      </c>
      <c r="J383" s="13"/>
    </row>
    <row r="384" spans="1:10" ht="15" thickBot="1" x14ac:dyDescent="0.25">
      <c r="A384" s="9" t="s">
        <v>69</v>
      </c>
      <c r="B384" s="41" t="s">
        <v>174</v>
      </c>
      <c r="C384" s="14">
        <v>5.87</v>
      </c>
      <c r="D384" s="14">
        <v>5.76</v>
      </c>
      <c r="E384" s="14">
        <v>5.39</v>
      </c>
      <c r="F384" s="26"/>
      <c r="G384" s="5" t="s">
        <v>86</v>
      </c>
      <c r="H384" s="4" t="str">
        <f t="shared" si="24"/>
        <v xml:space="preserve">D_27_djistič nad 3x63 A za každou 1A </v>
      </c>
      <c r="J384" s="13"/>
    </row>
    <row r="385" spans="1:10" ht="15" thickBot="1" x14ac:dyDescent="0.25">
      <c r="A385" s="9" t="s">
        <v>20</v>
      </c>
      <c r="B385" s="41" t="s">
        <v>175</v>
      </c>
      <c r="C385" s="14">
        <v>1.96</v>
      </c>
      <c r="D385" s="14">
        <v>1.92</v>
      </c>
      <c r="E385" s="14">
        <v>1.8</v>
      </c>
      <c r="F385" s="26"/>
      <c r="G385" s="5" t="s">
        <v>86</v>
      </c>
      <c r="H385" s="4" t="str">
        <f t="shared" si="24"/>
        <v>D_27_djistič nad 1x25 A za každou 1 A</v>
      </c>
      <c r="J385" s="13"/>
    </row>
    <row r="386" spans="1:10" ht="15" thickBot="1" x14ac:dyDescent="0.25">
      <c r="A386" s="5" t="s">
        <v>26</v>
      </c>
      <c r="B386" s="5" t="s">
        <v>176</v>
      </c>
      <c r="C386" s="22"/>
      <c r="D386" s="22"/>
      <c r="E386" s="22"/>
      <c r="F386" s="26"/>
      <c r="G386" s="5" t="s">
        <v>86</v>
      </c>
      <c r="H386" s="4" t="str">
        <f t="shared" si="24"/>
        <v>D_27_d·        z platu za distribuované množství elektřiny ve vysokém tarifu:</v>
      </c>
      <c r="J386" s="13"/>
    </row>
    <row r="387" spans="1:10" ht="15" thickBot="1" x14ac:dyDescent="0.25">
      <c r="A387" s="17"/>
      <c r="B387" s="42" t="s">
        <v>86</v>
      </c>
      <c r="C387" s="24" t="s">
        <v>318</v>
      </c>
      <c r="D387" s="24" t="s">
        <v>243</v>
      </c>
      <c r="E387" s="24" t="s">
        <v>319</v>
      </c>
      <c r="F387" s="26"/>
      <c r="G387" s="5" t="s">
        <v>86</v>
      </c>
      <c r="H387" s="4" t="str">
        <f t="shared" si="24"/>
        <v>D_27_d</v>
      </c>
      <c r="J387" s="13"/>
    </row>
    <row r="388" spans="1:10" ht="15" thickBot="1" x14ac:dyDescent="0.25">
      <c r="A388" s="9" t="s">
        <v>22</v>
      </c>
      <c r="B388" s="41" t="s">
        <v>177</v>
      </c>
      <c r="C388" s="14">
        <v>1703.6</v>
      </c>
      <c r="D388" s="14">
        <v>1789.8</v>
      </c>
      <c r="E388" s="14">
        <v>1484.29</v>
      </c>
      <c r="F388" s="26"/>
      <c r="G388" s="5" t="s">
        <v>86</v>
      </c>
      <c r="H388" s="4" t="str">
        <f t="shared" si="24"/>
        <v>D_27_dKč/MWh</v>
      </c>
      <c r="J388" s="13"/>
    </row>
    <row r="389" spans="1:10" ht="15" thickBot="1" x14ac:dyDescent="0.25">
      <c r="A389" s="5" t="s">
        <v>27</v>
      </c>
      <c r="B389" s="5" t="s">
        <v>178</v>
      </c>
      <c r="C389" s="22"/>
      <c r="D389" s="22"/>
      <c r="E389" s="22"/>
      <c r="F389" s="26"/>
      <c r="G389" s="5" t="s">
        <v>86</v>
      </c>
      <c r="H389" s="4" t="str">
        <f t="shared" si="24"/>
        <v>D_27_d·        z platu za distribuované množství elektřiny v nízkém tarifu:</v>
      </c>
      <c r="J389" s="13"/>
    </row>
    <row r="390" spans="1:10" ht="15" thickBot="1" x14ac:dyDescent="0.25">
      <c r="A390" s="17"/>
      <c r="B390" s="42" t="s">
        <v>86</v>
      </c>
      <c r="C390" s="24" t="s">
        <v>318</v>
      </c>
      <c r="D390" s="24" t="s">
        <v>243</v>
      </c>
      <c r="E390" s="24" t="s">
        <v>319</v>
      </c>
      <c r="F390" s="26"/>
      <c r="G390" s="5" t="s">
        <v>86</v>
      </c>
      <c r="H390" s="4" t="str">
        <f t="shared" si="24"/>
        <v>D_27_d</v>
      </c>
      <c r="J390" s="13"/>
    </row>
    <row r="391" spans="1:10" ht="15" thickBot="1" x14ac:dyDescent="0.25">
      <c r="A391" s="9" t="s">
        <v>22</v>
      </c>
      <c r="B391" s="41" t="s">
        <v>179</v>
      </c>
      <c r="C391" s="14">
        <v>173.98</v>
      </c>
      <c r="D391" s="14">
        <v>189.26</v>
      </c>
      <c r="E391" s="14">
        <v>135.91</v>
      </c>
      <c r="F391" s="26"/>
      <c r="G391" s="5" t="s">
        <v>86</v>
      </c>
      <c r="H391" s="4" t="str">
        <f t="shared" si="24"/>
        <v>D_27_dNTKč/MWh</v>
      </c>
      <c r="J391" s="13"/>
    </row>
    <row r="392" spans="1:10" ht="15" x14ac:dyDescent="0.25">
      <c r="A392" s="1" t="s">
        <v>74</v>
      </c>
      <c r="B392" s="1"/>
      <c r="C392" s="22"/>
      <c r="D392" s="22"/>
      <c r="E392" s="22"/>
      <c r="F392" s="23"/>
      <c r="G392" s="23"/>
      <c r="J392" s="13"/>
    </row>
    <row r="393" spans="1:10" ht="15" x14ac:dyDescent="0.25">
      <c r="A393" s="1" t="s">
        <v>3</v>
      </c>
      <c r="B393" s="1"/>
      <c r="C393" s="22"/>
      <c r="D393" s="22"/>
      <c r="E393" s="22"/>
      <c r="F393" s="23"/>
      <c r="G393" s="23"/>
      <c r="J393" s="13"/>
    </row>
    <row r="394" spans="1:10" ht="15" thickBot="1" x14ac:dyDescent="0.25">
      <c r="A394" s="5" t="s">
        <v>29</v>
      </c>
      <c r="C394" s="22"/>
      <c r="D394" s="22"/>
      <c r="E394" s="22"/>
      <c r="F394" s="23"/>
      <c r="G394" s="23"/>
      <c r="J394" s="13"/>
    </row>
    <row r="395" spans="1:10" ht="15.75" thickBot="1" x14ac:dyDescent="0.3">
      <c r="A395" s="6"/>
      <c r="B395" s="40"/>
      <c r="C395" s="24" t="s">
        <v>318</v>
      </c>
      <c r="D395" s="24" t="s">
        <v>243</v>
      </c>
      <c r="E395" s="24" t="s">
        <v>319</v>
      </c>
      <c r="F395" s="26"/>
      <c r="G395" s="23"/>
      <c r="J395" s="13"/>
    </row>
    <row r="396" spans="1:10" ht="15" thickBot="1" x14ac:dyDescent="0.25">
      <c r="A396" s="9" t="s">
        <v>68</v>
      </c>
      <c r="B396" s="41" t="s">
        <v>152</v>
      </c>
      <c r="C396" s="10">
        <v>117</v>
      </c>
      <c r="D396" s="10">
        <v>115</v>
      </c>
      <c r="E396" s="10">
        <v>107</v>
      </c>
      <c r="F396" s="26"/>
      <c r="G396" s="5" t="s">
        <v>87</v>
      </c>
      <c r="H396" s="4" t="str">
        <f t="shared" ref="H396:H411" si="25">G396&amp;IF(A394="·        z platu za distribuované množství elektřiny v nízkém tarifu:","NT",)&amp;A396</f>
        <v>D_35_djistič do  3x10 A a do 1x25 A včetně</v>
      </c>
      <c r="J396" s="13"/>
    </row>
    <row r="397" spans="1:10" ht="15" thickBot="1" x14ac:dyDescent="0.25">
      <c r="A397" s="9" t="s">
        <v>8</v>
      </c>
      <c r="B397" s="41" t="s">
        <v>153</v>
      </c>
      <c r="C397" s="10">
        <v>187</v>
      </c>
      <c r="D397" s="10">
        <v>184</v>
      </c>
      <c r="E397" s="10">
        <v>172</v>
      </c>
      <c r="F397" s="26"/>
      <c r="G397" s="5" t="s">
        <v>87</v>
      </c>
      <c r="H397" s="4" t="str">
        <f t="shared" si="25"/>
        <v>D_35_djistič nad 3x10 A do 3x16 A včetně</v>
      </c>
      <c r="J397" s="13"/>
    </row>
    <row r="398" spans="1:10" ht="15" thickBot="1" x14ac:dyDescent="0.25">
      <c r="A398" s="9" t="s">
        <v>9</v>
      </c>
      <c r="B398" s="41" t="s">
        <v>154</v>
      </c>
      <c r="C398" s="10">
        <v>233</v>
      </c>
      <c r="D398" s="10">
        <v>230</v>
      </c>
      <c r="E398" s="10">
        <v>215</v>
      </c>
      <c r="F398" s="26"/>
      <c r="G398" s="5" t="s">
        <v>87</v>
      </c>
      <c r="H398" s="4" t="str">
        <f t="shared" si="25"/>
        <v>D_35_djistič nad 3x16 A do 3x20 A včetně</v>
      </c>
      <c r="J398" s="13"/>
    </row>
    <row r="399" spans="1:10" ht="15" thickBot="1" x14ac:dyDescent="0.25">
      <c r="A399" s="9" t="s">
        <v>10</v>
      </c>
      <c r="B399" s="41" t="s">
        <v>155</v>
      </c>
      <c r="C399" s="10">
        <v>292</v>
      </c>
      <c r="D399" s="10">
        <v>288</v>
      </c>
      <c r="E399" s="10">
        <v>269</v>
      </c>
      <c r="F399" s="26"/>
      <c r="G399" s="5" t="s">
        <v>87</v>
      </c>
      <c r="H399" s="4" t="str">
        <f t="shared" si="25"/>
        <v>D_35_djistič nad 3x20 A do 3x25 A včetně</v>
      </c>
      <c r="J399" s="13"/>
    </row>
    <row r="400" spans="1:10" ht="15" thickBot="1" x14ac:dyDescent="0.25">
      <c r="A400" s="9" t="s">
        <v>11</v>
      </c>
      <c r="B400" s="41" t="s">
        <v>156</v>
      </c>
      <c r="C400" s="10">
        <v>373</v>
      </c>
      <c r="D400" s="10">
        <v>369</v>
      </c>
      <c r="E400" s="10">
        <v>344</v>
      </c>
      <c r="F400" s="26"/>
      <c r="G400" s="5" t="s">
        <v>87</v>
      </c>
      <c r="H400" s="4" t="str">
        <f t="shared" si="25"/>
        <v>D_35_djistič nad 3x25 A do 3x32 A včetně</v>
      </c>
      <c r="J400" s="13"/>
    </row>
    <row r="401" spans="1:10" ht="15" thickBot="1" x14ac:dyDescent="0.25">
      <c r="A401" s="9" t="s">
        <v>12</v>
      </c>
      <c r="B401" s="41" t="s">
        <v>157</v>
      </c>
      <c r="C401" s="10">
        <v>467</v>
      </c>
      <c r="D401" s="10">
        <v>461</v>
      </c>
      <c r="E401" s="10">
        <v>430</v>
      </c>
      <c r="F401" s="26"/>
      <c r="G401" s="5" t="s">
        <v>87</v>
      </c>
      <c r="H401" s="4" t="str">
        <f t="shared" si="25"/>
        <v>D_35_djistič nad 3x32 A do 3x40 A včetně</v>
      </c>
      <c r="J401" s="13"/>
    </row>
    <row r="402" spans="1:10" ht="15" thickBot="1" x14ac:dyDescent="0.25">
      <c r="A402" s="9" t="s">
        <v>13</v>
      </c>
      <c r="B402" s="41" t="s">
        <v>158</v>
      </c>
      <c r="C402" s="10">
        <v>584</v>
      </c>
      <c r="D402" s="10">
        <v>576</v>
      </c>
      <c r="E402" s="10">
        <v>537</v>
      </c>
      <c r="F402" s="26"/>
      <c r="G402" s="5" t="s">
        <v>87</v>
      </c>
      <c r="H402" s="4" t="str">
        <f t="shared" si="25"/>
        <v>D_35_djistič nad 3x40 A do 3x50 A včetně</v>
      </c>
      <c r="J402" s="13"/>
    </row>
    <row r="403" spans="1:10" ht="15" thickBot="1" x14ac:dyDescent="0.25">
      <c r="A403" s="9" t="s">
        <v>14</v>
      </c>
      <c r="B403" s="41" t="s">
        <v>159</v>
      </c>
      <c r="C403" s="10">
        <v>735</v>
      </c>
      <c r="D403" s="10">
        <v>726</v>
      </c>
      <c r="E403" s="10">
        <v>677</v>
      </c>
      <c r="F403" s="26"/>
      <c r="G403" s="5" t="s">
        <v>87</v>
      </c>
      <c r="H403" s="4" t="str">
        <f t="shared" si="25"/>
        <v>D_35_djistič nad 3x50 A do 3x63 A včetně</v>
      </c>
      <c r="I403" s="28"/>
      <c r="J403" s="13"/>
    </row>
    <row r="404" spans="1:10" ht="15" thickBot="1" x14ac:dyDescent="0.25">
      <c r="A404" s="9" t="s">
        <v>69</v>
      </c>
      <c r="B404" s="41" t="s">
        <v>160</v>
      </c>
      <c r="C404" s="14">
        <v>11.67</v>
      </c>
      <c r="D404" s="14">
        <v>11.52</v>
      </c>
      <c r="E404" s="14">
        <v>10.74</v>
      </c>
      <c r="F404" s="26"/>
      <c r="G404" s="5" t="s">
        <v>87</v>
      </c>
      <c r="H404" s="4" t="str">
        <f t="shared" si="25"/>
        <v xml:space="preserve">D_35_djistič nad 3x63 A za každou 1A </v>
      </c>
      <c r="J404" s="13"/>
    </row>
    <row r="405" spans="1:10" ht="15" thickBot="1" x14ac:dyDescent="0.25">
      <c r="A405" s="9" t="s">
        <v>20</v>
      </c>
      <c r="B405" s="41" t="s">
        <v>161</v>
      </c>
      <c r="C405" s="14">
        <v>3.89</v>
      </c>
      <c r="D405" s="14">
        <v>3.84</v>
      </c>
      <c r="E405" s="14">
        <v>3.58</v>
      </c>
      <c r="F405" s="26"/>
      <c r="G405" s="5" t="s">
        <v>87</v>
      </c>
      <c r="H405" s="4" t="str">
        <f t="shared" si="25"/>
        <v>D_35_djistič nad 1x25 A za každou 1 A</v>
      </c>
      <c r="J405" s="13"/>
    </row>
    <row r="406" spans="1:10" ht="15" thickBot="1" x14ac:dyDescent="0.25">
      <c r="A406" s="5" t="s">
        <v>26</v>
      </c>
      <c r="B406" s="5" t="s">
        <v>162</v>
      </c>
      <c r="C406" s="22"/>
      <c r="D406" s="22"/>
      <c r="E406" s="22"/>
      <c r="F406" s="23"/>
      <c r="G406" s="5" t="s">
        <v>87</v>
      </c>
      <c r="H406" s="4" t="str">
        <f t="shared" si="25"/>
        <v>D_35_d·        z platu za distribuované množství elektřiny ve vysokém tarifu:</v>
      </c>
      <c r="J406" s="13"/>
    </row>
    <row r="407" spans="1:10" ht="15" thickBot="1" x14ac:dyDescent="0.25">
      <c r="A407" s="17"/>
      <c r="B407" s="42" t="s">
        <v>87</v>
      </c>
      <c r="C407" s="24" t="s">
        <v>318</v>
      </c>
      <c r="D407" s="24" t="s">
        <v>243</v>
      </c>
      <c r="E407" s="24" t="s">
        <v>319</v>
      </c>
      <c r="F407" s="26"/>
      <c r="G407" s="5" t="s">
        <v>87</v>
      </c>
      <c r="H407" s="4" t="str">
        <f t="shared" si="25"/>
        <v>D_35_d</v>
      </c>
      <c r="J407" s="13"/>
    </row>
    <row r="408" spans="1:10" ht="15" thickBot="1" x14ac:dyDescent="0.25">
      <c r="A408" s="9" t="s">
        <v>22</v>
      </c>
      <c r="B408" s="41" t="s">
        <v>163</v>
      </c>
      <c r="C408" s="14">
        <v>249.72</v>
      </c>
      <c r="D408" s="14">
        <v>262.48</v>
      </c>
      <c r="E408" s="14">
        <v>222.02</v>
      </c>
      <c r="F408" s="26"/>
      <c r="G408" s="5" t="s">
        <v>87</v>
      </c>
      <c r="H408" s="4" t="str">
        <f t="shared" si="25"/>
        <v>D_35_dKč/MWh</v>
      </c>
      <c r="J408" s="13"/>
    </row>
    <row r="409" spans="1:10" ht="15" thickBot="1" x14ac:dyDescent="0.25">
      <c r="A409" s="5" t="s">
        <v>27</v>
      </c>
      <c r="B409" s="5" t="s">
        <v>164</v>
      </c>
      <c r="C409" s="22"/>
      <c r="D409" s="22"/>
      <c r="E409" s="22"/>
      <c r="F409" s="23"/>
      <c r="G409" s="5" t="s">
        <v>87</v>
      </c>
      <c r="H409" s="4" t="str">
        <f t="shared" si="25"/>
        <v>D_35_d·        z platu za distribuované množství elektřiny v nízkém tarifu:</v>
      </c>
      <c r="J409" s="13"/>
    </row>
    <row r="410" spans="1:10" ht="15" thickBot="1" x14ac:dyDescent="0.25">
      <c r="A410" s="17"/>
      <c r="B410" s="42" t="s">
        <v>87</v>
      </c>
      <c r="C410" s="24" t="s">
        <v>318</v>
      </c>
      <c r="D410" s="24" t="s">
        <v>243</v>
      </c>
      <c r="E410" s="24" t="s">
        <v>319</v>
      </c>
      <c r="F410" s="26"/>
      <c r="G410" s="5" t="s">
        <v>87</v>
      </c>
      <c r="H410" s="4" t="str">
        <f t="shared" si="25"/>
        <v>D_35_d</v>
      </c>
      <c r="J410" s="13"/>
    </row>
    <row r="411" spans="1:10" ht="15" thickBot="1" x14ac:dyDescent="0.25">
      <c r="A411" s="9" t="s">
        <v>22</v>
      </c>
      <c r="B411" s="41" t="s">
        <v>165</v>
      </c>
      <c r="C411" s="14">
        <v>173.98</v>
      </c>
      <c r="D411" s="14">
        <v>189.26</v>
      </c>
      <c r="E411" s="14">
        <v>135.91</v>
      </c>
      <c r="F411" s="26"/>
      <c r="G411" s="5" t="s">
        <v>87</v>
      </c>
      <c r="H411" s="4" t="str">
        <f t="shared" si="25"/>
        <v>D_35_dNTKč/MWh</v>
      </c>
      <c r="J411" s="13"/>
    </row>
    <row r="412" spans="1:10" ht="15" x14ac:dyDescent="0.25">
      <c r="A412" s="27" t="s">
        <v>75</v>
      </c>
      <c r="B412" s="27"/>
      <c r="C412" s="22"/>
      <c r="D412" s="22"/>
      <c r="E412" s="22"/>
      <c r="F412" s="23"/>
      <c r="G412" s="23"/>
      <c r="J412" s="13"/>
    </row>
    <row r="413" spans="1:10" ht="15" x14ac:dyDescent="0.25">
      <c r="A413" s="1" t="s">
        <v>3</v>
      </c>
      <c r="B413" s="1"/>
      <c r="C413" s="22"/>
      <c r="D413" s="22"/>
      <c r="E413" s="22"/>
      <c r="F413" s="23"/>
      <c r="G413" s="23"/>
      <c r="J413" s="13"/>
    </row>
    <row r="414" spans="1:10" ht="15" thickBot="1" x14ac:dyDescent="0.25">
      <c r="A414" s="5" t="s">
        <v>29</v>
      </c>
      <c r="C414" s="22"/>
      <c r="D414" s="22"/>
      <c r="E414" s="22"/>
      <c r="F414" s="23"/>
      <c r="G414" s="23"/>
      <c r="J414" s="13"/>
    </row>
    <row r="415" spans="1:10" ht="15.75" thickBot="1" x14ac:dyDescent="0.3">
      <c r="A415" s="6"/>
      <c r="B415" s="40"/>
      <c r="C415" s="24" t="s">
        <v>318</v>
      </c>
      <c r="D415" s="24" t="s">
        <v>243</v>
      </c>
      <c r="E415" s="24" t="s">
        <v>319</v>
      </c>
      <c r="F415" s="26"/>
      <c r="G415" s="23"/>
      <c r="J415" s="13"/>
    </row>
    <row r="416" spans="1:10" ht="15" thickBot="1" x14ac:dyDescent="0.25">
      <c r="A416" s="9" t="s">
        <v>68</v>
      </c>
      <c r="B416" s="41" t="s">
        <v>138</v>
      </c>
      <c r="C416" s="10">
        <v>136</v>
      </c>
      <c r="D416" s="10">
        <v>128</v>
      </c>
      <c r="E416" s="10">
        <v>124</v>
      </c>
      <c r="F416" s="26"/>
      <c r="G416" s="5" t="s">
        <v>88</v>
      </c>
      <c r="H416" s="4" t="str">
        <f t="shared" ref="H416:H431" si="26">G416&amp;IF(A414="·        z platu za distribuované množství elektřiny v nízkém tarifu:","NT",)&amp;A416</f>
        <v>D_45_djistič do  3x10 A a do 1x25 A včetně</v>
      </c>
      <c r="J416" s="13"/>
    </row>
    <row r="417" spans="1:10" ht="15" thickBot="1" x14ac:dyDescent="0.25">
      <c r="A417" s="9" t="s">
        <v>8</v>
      </c>
      <c r="B417" s="41" t="s">
        <v>139</v>
      </c>
      <c r="C417" s="10">
        <v>217</v>
      </c>
      <c r="D417" s="10">
        <v>205</v>
      </c>
      <c r="E417" s="10">
        <v>198</v>
      </c>
      <c r="F417" s="26"/>
      <c r="G417" s="5" t="s">
        <v>88</v>
      </c>
      <c r="H417" s="4" t="str">
        <f t="shared" si="26"/>
        <v>D_45_djistič nad 3x10 A do 3x16 A včetně</v>
      </c>
      <c r="J417" s="13"/>
    </row>
    <row r="418" spans="1:10" ht="15" thickBot="1" x14ac:dyDescent="0.25">
      <c r="A418" s="9" t="s">
        <v>9</v>
      </c>
      <c r="B418" s="41" t="s">
        <v>140</v>
      </c>
      <c r="C418" s="10">
        <v>272</v>
      </c>
      <c r="D418" s="10">
        <v>257</v>
      </c>
      <c r="E418" s="10">
        <v>248</v>
      </c>
      <c r="F418" s="26"/>
      <c r="G418" s="5" t="s">
        <v>88</v>
      </c>
      <c r="H418" s="4" t="str">
        <f t="shared" si="26"/>
        <v>D_45_djistič nad 3x16 A do 3x20 A včetně</v>
      </c>
      <c r="J418" s="13"/>
    </row>
    <row r="419" spans="1:10" ht="15" thickBot="1" x14ac:dyDescent="0.25">
      <c r="A419" s="9" t="s">
        <v>10</v>
      </c>
      <c r="B419" s="41" t="s">
        <v>141</v>
      </c>
      <c r="C419" s="10">
        <v>340</v>
      </c>
      <c r="D419" s="10">
        <v>321</v>
      </c>
      <c r="E419" s="10">
        <v>310</v>
      </c>
      <c r="F419" s="26"/>
      <c r="G419" s="5" t="s">
        <v>88</v>
      </c>
      <c r="H419" s="4" t="str">
        <f t="shared" si="26"/>
        <v>D_45_djistič nad 3x20 A do 3x25 A včetně</v>
      </c>
      <c r="J419" s="13"/>
    </row>
    <row r="420" spans="1:10" ht="15" thickBot="1" x14ac:dyDescent="0.25">
      <c r="A420" s="9" t="s">
        <v>11</v>
      </c>
      <c r="B420" s="41" t="s">
        <v>142</v>
      </c>
      <c r="C420" s="10">
        <v>435</v>
      </c>
      <c r="D420" s="10">
        <v>411</v>
      </c>
      <c r="E420" s="10">
        <v>396</v>
      </c>
      <c r="F420" s="26"/>
      <c r="G420" s="5" t="s">
        <v>88</v>
      </c>
      <c r="H420" s="4" t="str">
        <f t="shared" si="26"/>
        <v>D_45_djistič nad 3x25 A do 3x32 A včetně</v>
      </c>
      <c r="J420" s="13"/>
    </row>
    <row r="421" spans="1:10" ht="15" thickBot="1" x14ac:dyDescent="0.25">
      <c r="A421" s="9" t="s">
        <v>12</v>
      </c>
      <c r="B421" s="41" t="s">
        <v>143</v>
      </c>
      <c r="C421" s="10">
        <v>544</v>
      </c>
      <c r="D421" s="10">
        <v>514</v>
      </c>
      <c r="E421" s="10">
        <v>496</v>
      </c>
      <c r="F421" s="26"/>
      <c r="G421" s="5" t="s">
        <v>88</v>
      </c>
      <c r="H421" s="4" t="str">
        <f t="shared" si="26"/>
        <v>D_45_djistič nad 3x32 A do 3x40 A včetně</v>
      </c>
      <c r="J421" s="13"/>
    </row>
    <row r="422" spans="1:10" ht="15" thickBot="1" x14ac:dyDescent="0.25">
      <c r="A422" s="9" t="s">
        <v>13</v>
      </c>
      <c r="B422" s="41" t="s">
        <v>144</v>
      </c>
      <c r="C422" s="10">
        <v>680</v>
      </c>
      <c r="D422" s="10">
        <v>642</v>
      </c>
      <c r="E422" s="10">
        <v>620</v>
      </c>
      <c r="F422" s="26"/>
      <c r="G422" s="5" t="s">
        <v>88</v>
      </c>
      <c r="H422" s="4" t="str">
        <f t="shared" si="26"/>
        <v>D_45_djistič nad 3x40 A do 3x50 A včetně</v>
      </c>
      <c r="J422" s="13"/>
    </row>
    <row r="423" spans="1:10" ht="15" thickBot="1" x14ac:dyDescent="0.25">
      <c r="A423" s="9" t="s">
        <v>14</v>
      </c>
      <c r="B423" s="41" t="s">
        <v>145</v>
      </c>
      <c r="C423" s="10">
        <v>856</v>
      </c>
      <c r="D423" s="10">
        <v>809</v>
      </c>
      <c r="E423" s="10">
        <v>781</v>
      </c>
      <c r="F423" s="26"/>
      <c r="G423" s="5" t="s">
        <v>88</v>
      </c>
      <c r="H423" s="4" t="str">
        <f t="shared" si="26"/>
        <v>D_45_djistič nad 3x50 A do 3x63 A včetně</v>
      </c>
      <c r="I423" s="28"/>
      <c r="J423" s="13"/>
    </row>
    <row r="424" spans="1:10" ht="15" thickBot="1" x14ac:dyDescent="0.25">
      <c r="A424" s="9" t="s">
        <v>69</v>
      </c>
      <c r="B424" s="41" t="s">
        <v>146</v>
      </c>
      <c r="C424" s="14">
        <v>13.59</v>
      </c>
      <c r="D424" s="14">
        <v>12.84</v>
      </c>
      <c r="E424" s="14">
        <v>12.39</v>
      </c>
      <c r="F424" s="26"/>
      <c r="G424" s="5" t="s">
        <v>88</v>
      </c>
      <c r="H424" s="4" t="str">
        <f t="shared" si="26"/>
        <v xml:space="preserve">D_45_djistič nad 3x63 A za každou 1A </v>
      </c>
      <c r="J424" s="13"/>
    </row>
    <row r="425" spans="1:10" ht="15" thickBot="1" x14ac:dyDescent="0.25">
      <c r="A425" s="9" t="s">
        <v>20</v>
      </c>
      <c r="B425" s="41" t="s">
        <v>147</v>
      </c>
      <c r="C425" s="14">
        <v>4.53</v>
      </c>
      <c r="D425" s="14">
        <v>4.28</v>
      </c>
      <c r="E425" s="14">
        <v>4.13</v>
      </c>
      <c r="F425" s="26"/>
      <c r="G425" s="5" t="s">
        <v>88</v>
      </c>
      <c r="H425" s="4" t="str">
        <f t="shared" si="26"/>
        <v>D_45_djistič nad 1x25 A za každou 1 A</v>
      </c>
      <c r="J425" s="13"/>
    </row>
    <row r="426" spans="1:10" ht="15" thickBot="1" x14ac:dyDescent="0.25">
      <c r="A426" s="5" t="s">
        <v>26</v>
      </c>
      <c r="B426" s="5" t="s">
        <v>148</v>
      </c>
      <c r="C426" s="22"/>
      <c r="D426" s="22"/>
      <c r="E426" s="22"/>
      <c r="F426" s="23"/>
      <c r="G426" s="5" t="s">
        <v>88</v>
      </c>
      <c r="H426" s="4" t="str">
        <f t="shared" si="26"/>
        <v>D_45_d·        z platu za distribuované množství elektřiny ve vysokém tarifu:</v>
      </c>
      <c r="J426" s="13"/>
    </row>
    <row r="427" spans="1:10" ht="15" thickBot="1" x14ac:dyDescent="0.25">
      <c r="A427" s="17"/>
      <c r="B427" s="42" t="s">
        <v>88</v>
      </c>
      <c r="C427" s="24" t="s">
        <v>318</v>
      </c>
      <c r="D427" s="24" t="s">
        <v>243</v>
      </c>
      <c r="E427" s="24" t="s">
        <v>319</v>
      </c>
      <c r="F427" s="26"/>
      <c r="G427" s="5" t="s">
        <v>88</v>
      </c>
      <c r="H427" s="4" t="str">
        <f t="shared" si="26"/>
        <v>D_45_d</v>
      </c>
      <c r="J427" s="13"/>
    </row>
    <row r="428" spans="1:10" ht="15" thickBot="1" x14ac:dyDescent="0.25">
      <c r="A428" s="9" t="s">
        <v>22</v>
      </c>
      <c r="B428" s="41" t="s">
        <v>149</v>
      </c>
      <c r="C428" s="14">
        <v>249.72</v>
      </c>
      <c r="D428" s="14">
        <v>262.48</v>
      </c>
      <c r="E428" s="14">
        <v>222.02</v>
      </c>
      <c r="F428" s="26"/>
      <c r="G428" s="5" t="s">
        <v>88</v>
      </c>
      <c r="H428" s="4" t="str">
        <f t="shared" si="26"/>
        <v>D_45_dKč/MWh</v>
      </c>
      <c r="J428" s="13"/>
    </row>
    <row r="429" spans="1:10" ht="15" thickBot="1" x14ac:dyDescent="0.25">
      <c r="A429" s="5" t="s">
        <v>27</v>
      </c>
      <c r="B429" s="5" t="s">
        <v>150</v>
      </c>
      <c r="C429" s="22"/>
      <c r="D429" s="22"/>
      <c r="E429" s="22"/>
      <c r="F429" s="23"/>
      <c r="G429" s="5" t="s">
        <v>88</v>
      </c>
      <c r="H429" s="4" t="str">
        <f t="shared" si="26"/>
        <v>D_45_d·        z platu za distribuované množství elektřiny v nízkém tarifu:</v>
      </c>
      <c r="J429" s="13"/>
    </row>
    <row r="430" spans="1:10" ht="15" thickBot="1" x14ac:dyDescent="0.25">
      <c r="A430" s="17"/>
      <c r="B430" s="42" t="s">
        <v>88</v>
      </c>
      <c r="C430" s="24" t="s">
        <v>318</v>
      </c>
      <c r="D430" s="24" t="s">
        <v>243</v>
      </c>
      <c r="E430" s="24" t="s">
        <v>319</v>
      </c>
      <c r="F430" s="26"/>
      <c r="G430" s="5" t="s">
        <v>88</v>
      </c>
      <c r="H430" s="4" t="str">
        <f t="shared" si="26"/>
        <v>D_45_d</v>
      </c>
      <c r="J430" s="13"/>
    </row>
    <row r="431" spans="1:10" ht="15" thickBot="1" x14ac:dyDescent="0.25">
      <c r="A431" s="9" t="s">
        <v>22</v>
      </c>
      <c r="B431" s="41" t="s">
        <v>151</v>
      </c>
      <c r="C431" s="14">
        <v>173.98</v>
      </c>
      <c r="D431" s="14">
        <v>189.26</v>
      </c>
      <c r="E431" s="14">
        <v>135.91</v>
      </c>
      <c r="F431" s="26"/>
      <c r="G431" s="5" t="s">
        <v>88</v>
      </c>
      <c r="H431" s="4" t="str">
        <f t="shared" si="26"/>
        <v>D_45_dNTKč/MWh</v>
      </c>
      <c r="J431" s="13"/>
    </row>
    <row r="432" spans="1:10" ht="15" x14ac:dyDescent="0.25">
      <c r="A432" s="1" t="s">
        <v>76</v>
      </c>
      <c r="B432" s="1"/>
      <c r="C432" s="22"/>
      <c r="D432" s="22"/>
      <c r="E432" s="22"/>
      <c r="F432" s="23"/>
      <c r="G432" s="23"/>
      <c r="J432" s="13"/>
    </row>
    <row r="433" spans="1:10" ht="15" x14ac:dyDescent="0.25">
      <c r="A433" s="1" t="s">
        <v>3</v>
      </c>
      <c r="B433" s="1"/>
      <c r="C433" s="22"/>
      <c r="D433" s="22"/>
      <c r="E433" s="22"/>
      <c r="F433" s="23"/>
      <c r="G433" s="23"/>
      <c r="J433" s="13"/>
    </row>
    <row r="434" spans="1:10" ht="15" thickBot="1" x14ac:dyDescent="0.25">
      <c r="A434" s="5" t="s">
        <v>29</v>
      </c>
      <c r="C434" s="22"/>
      <c r="D434" s="22"/>
      <c r="E434" s="22"/>
      <c r="F434" s="23"/>
      <c r="G434" s="23"/>
      <c r="J434" s="13"/>
    </row>
    <row r="435" spans="1:10" ht="15.75" thickBot="1" x14ac:dyDescent="0.3">
      <c r="A435" s="6"/>
      <c r="B435" s="40"/>
      <c r="C435" s="24" t="s">
        <v>318</v>
      </c>
      <c r="D435" s="24" t="s">
        <v>243</v>
      </c>
      <c r="E435" s="24" t="s">
        <v>319</v>
      </c>
      <c r="F435" s="26"/>
      <c r="G435" s="23"/>
      <c r="J435" s="13"/>
    </row>
    <row r="436" spans="1:10" ht="15" thickBot="1" x14ac:dyDescent="0.25">
      <c r="A436" s="9" t="s">
        <v>68</v>
      </c>
      <c r="B436" s="41" t="s">
        <v>124</v>
      </c>
      <c r="C436" s="10">
        <v>136</v>
      </c>
      <c r="D436" s="10">
        <v>128</v>
      </c>
      <c r="E436" s="10">
        <v>124</v>
      </c>
      <c r="F436" s="26"/>
      <c r="G436" s="5" t="s">
        <v>89</v>
      </c>
      <c r="H436" s="4" t="str">
        <f t="shared" ref="H436:H451" si="27">G436&amp;IF(A434="·        z platu za distribuované množství elektřiny v nízkém tarifu:","NT",)&amp;A436</f>
        <v>D_56_djistič do  3x10 A a do 1x25 A včetně</v>
      </c>
      <c r="J436" s="13"/>
    </row>
    <row r="437" spans="1:10" ht="15" thickBot="1" x14ac:dyDescent="0.25">
      <c r="A437" s="9" t="s">
        <v>8</v>
      </c>
      <c r="B437" s="41" t="s">
        <v>125</v>
      </c>
      <c r="C437" s="10">
        <v>217</v>
      </c>
      <c r="D437" s="10">
        <v>205</v>
      </c>
      <c r="E437" s="10">
        <v>198</v>
      </c>
      <c r="F437" s="26"/>
      <c r="G437" s="5" t="s">
        <v>89</v>
      </c>
      <c r="H437" s="4" t="str">
        <f t="shared" si="27"/>
        <v>D_56_djistič nad 3x10 A do 3x16 A včetně</v>
      </c>
      <c r="J437" s="13"/>
    </row>
    <row r="438" spans="1:10" ht="15" thickBot="1" x14ac:dyDescent="0.25">
      <c r="A438" s="9" t="s">
        <v>9</v>
      </c>
      <c r="B438" s="41" t="s">
        <v>126</v>
      </c>
      <c r="C438" s="10">
        <v>272</v>
      </c>
      <c r="D438" s="10">
        <v>257</v>
      </c>
      <c r="E438" s="10">
        <v>248</v>
      </c>
      <c r="F438" s="26"/>
      <c r="G438" s="5" t="s">
        <v>89</v>
      </c>
      <c r="H438" s="4" t="str">
        <f t="shared" si="27"/>
        <v>D_56_djistič nad 3x16 A do 3x20 A včetně</v>
      </c>
      <c r="J438" s="13"/>
    </row>
    <row r="439" spans="1:10" ht="15" thickBot="1" x14ac:dyDescent="0.25">
      <c r="A439" s="9" t="s">
        <v>10</v>
      </c>
      <c r="B439" s="41" t="s">
        <v>127</v>
      </c>
      <c r="C439" s="10">
        <v>340</v>
      </c>
      <c r="D439" s="10">
        <v>321</v>
      </c>
      <c r="E439" s="10">
        <v>310</v>
      </c>
      <c r="F439" s="26"/>
      <c r="G439" s="5" t="s">
        <v>89</v>
      </c>
      <c r="H439" s="4" t="str">
        <f t="shared" si="27"/>
        <v>D_56_djistič nad 3x20 A do 3x25 A včetně</v>
      </c>
      <c r="J439" s="13"/>
    </row>
    <row r="440" spans="1:10" ht="15" thickBot="1" x14ac:dyDescent="0.25">
      <c r="A440" s="9" t="s">
        <v>11</v>
      </c>
      <c r="B440" s="41" t="s">
        <v>128</v>
      </c>
      <c r="C440" s="10">
        <v>435</v>
      </c>
      <c r="D440" s="10">
        <v>411</v>
      </c>
      <c r="E440" s="10">
        <v>396</v>
      </c>
      <c r="F440" s="26"/>
      <c r="G440" s="5" t="s">
        <v>89</v>
      </c>
      <c r="H440" s="4" t="str">
        <f t="shared" si="27"/>
        <v>D_56_djistič nad 3x25 A do 3x32 A včetně</v>
      </c>
      <c r="J440" s="13"/>
    </row>
    <row r="441" spans="1:10" ht="15" thickBot="1" x14ac:dyDescent="0.25">
      <c r="A441" s="9" t="s">
        <v>12</v>
      </c>
      <c r="B441" s="41" t="s">
        <v>129</v>
      </c>
      <c r="C441" s="10">
        <v>544</v>
      </c>
      <c r="D441" s="10">
        <v>514</v>
      </c>
      <c r="E441" s="10">
        <v>496</v>
      </c>
      <c r="F441" s="26"/>
      <c r="G441" s="5" t="s">
        <v>89</v>
      </c>
      <c r="H441" s="4" t="str">
        <f t="shared" si="27"/>
        <v>D_56_djistič nad 3x32 A do 3x40 A včetně</v>
      </c>
      <c r="J441" s="13"/>
    </row>
    <row r="442" spans="1:10" ht="15" thickBot="1" x14ac:dyDescent="0.25">
      <c r="A442" s="9" t="s">
        <v>13</v>
      </c>
      <c r="B442" s="41" t="s">
        <v>130</v>
      </c>
      <c r="C442" s="10">
        <v>680</v>
      </c>
      <c r="D442" s="10">
        <v>642</v>
      </c>
      <c r="E442" s="10">
        <v>620</v>
      </c>
      <c r="F442" s="26"/>
      <c r="G442" s="5" t="s">
        <v>89</v>
      </c>
      <c r="H442" s="4" t="str">
        <f t="shared" si="27"/>
        <v>D_56_djistič nad 3x40 A do 3x50 A včetně</v>
      </c>
      <c r="J442" s="13"/>
    </row>
    <row r="443" spans="1:10" ht="15" thickBot="1" x14ac:dyDescent="0.25">
      <c r="A443" s="9" t="s">
        <v>14</v>
      </c>
      <c r="B443" s="41" t="s">
        <v>131</v>
      </c>
      <c r="C443" s="10">
        <v>856</v>
      </c>
      <c r="D443" s="10">
        <v>809</v>
      </c>
      <c r="E443" s="10">
        <v>781</v>
      </c>
      <c r="F443" s="26"/>
      <c r="G443" s="5" t="s">
        <v>89</v>
      </c>
      <c r="H443" s="4" t="str">
        <f t="shared" si="27"/>
        <v>D_56_djistič nad 3x50 A do 3x63 A včetně</v>
      </c>
      <c r="I443" s="28"/>
      <c r="J443" s="13"/>
    </row>
    <row r="444" spans="1:10" ht="15" thickBot="1" x14ac:dyDescent="0.25">
      <c r="A444" s="9" t="s">
        <v>69</v>
      </c>
      <c r="B444" s="41" t="s">
        <v>132</v>
      </c>
      <c r="C444" s="14">
        <v>13.59</v>
      </c>
      <c r="D444" s="14">
        <v>12.84</v>
      </c>
      <c r="E444" s="14">
        <v>12.39</v>
      </c>
      <c r="F444" s="26"/>
      <c r="G444" s="5" t="s">
        <v>89</v>
      </c>
      <c r="H444" s="4" t="str">
        <f t="shared" si="27"/>
        <v xml:space="preserve">D_56_djistič nad 3x63 A za každou 1A </v>
      </c>
      <c r="J444" s="13"/>
    </row>
    <row r="445" spans="1:10" ht="15" thickBot="1" x14ac:dyDescent="0.25">
      <c r="A445" s="9" t="s">
        <v>20</v>
      </c>
      <c r="B445" s="41" t="s">
        <v>133</v>
      </c>
      <c r="C445" s="14">
        <v>4.53</v>
      </c>
      <c r="D445" s="14">
        <v>4.28</v>
      </c>
      <c r="E445" s="14">
        <v>4.13</v>
      </c>
      <c r="F445" s="26"/>
      <c r="G445" s="5" t="s">
        <v>89</v>
      </c>
      <c r="H445" s="4" t="str">
        <f t="shared" si="27"/>
        <v>D_56_djistič nad 1x25 A za každou 1 A</v>
      </c>
      <c r="J445" s="13"/>
    </row>
    <row r="446" spans="1:10" ht="15.75" customHeight="1" thickBot="1" x14ac:dyDescent="0.25">
      <c r="A446" s="5" t="s">
        <v>26</v>
      </c>
      <c r="B446" s="5" t="s">
        <v>134</v>
      </c>
      <c r="C446" s="22"/>
      <c r="D446" s="22"/>
      <c r="E446" s="22"/>
      <c r="F446" s="23"/>
      <c r="G446" s="5" t="s">
        <v>89</v>
      </c>
      <c r="H446" s="4" t="str">
        <f t="shared" si="27"/>
        <v>D_56_d·        z platu za distribuované množství elektřiny ve vysokém tarifu:</v>
      </c>
      <c r="J446" s="13"/>
    </row>
    <row r="447" spans="1:10" ht="15" thickBot="1" x14ac:dyDescent="0.25">
      <c r="A447" s="17"/>
      <c r="B447" s="42" t="s">
        <v>89</v>
      </c>
      <c r="C447" s="24" t="s">
        <v>318</v>
      </c>
      <c r="D447" s="24" t="s">
        <v>243</v>
      </c>
      <c r="E447" s="24" t="s">
        <v>319</v>
      </c>
      <c r="F447" s="26"/>
      <c r="G447" s="5" t="s">
        <v>89</v>
      </c>
      <c r="H447" s="4" t="str">
        <f t="shared" si="27"/>
        <v>D_56_d</v>
      </c>
      <c r="J447" s="13"/>
    </row>
    <row r="448" spans="1:10" ht="15" thickBot="1" x14ac:dyDescent="0.25">
      <c r="A448" s="9" t="s">
        <v>22</v>
      </c>
      <c r="B448" s="41" t="s">
        <v>135</v>
      </c>
      <c r="C448" s="14">
        <v>249.72</v>
      </c>
      <c r="D448" s="14">
        <v>262.48</v>
      </c>
      <c r="E448" s="14">
        <v>222.02</v>
      </c>
      <c r="F448" s="26"/>
      <c r="G448" s="5" t="s">
        <v>89</v>
      </c>
      <c r="H448" s="4" t="str">
        <f t="shared" si="27"/>
        <v>D_56_dKč/MWh</v>
      </c>
      <c r="J448" s="13"/>
    </row>
    <row r="449" spans="1:11" ht="15.75" customHeight="1" thickBot="1" x14ac:dyDescent="0.25">
      <c r="A449" s="5" t="s">
        <v>27</v>
      </c>
      <c r="B449" s="5" t="s">
        <v>136</v>
      </c>
      <c r="C449" s="22"/>
      <c r="D449" s="22"/>
      <c r="E449" s="22"/>
      <c r="F449" s="23"/>
      <c r="G449" s="5" t="s">
        <v>89</v>
      </c>
      <c r="H449" s="4" t="str">
        <f t="shared" si="27"/>
        <v>D_56_d·        z platu za distribuované množství elektřiny v nízkém tarifu:</v>
      </c>
      <c r="J449" s="13"/>
    </row>
    <row r="450" spans="1:11" ht="15" thickBot="1" x14ac:dyDescent="0.25">
      <c r="A450" s="17"/>
      <c r="B450" s="42" t="s">
        <v>89</v>
      </c>
      <c r="C450" s="24" t="s">
        <v>318</v>
      </c>
      <c r="D450" s="24" t="s">
        <v>243</v>
      </c>
      <c r="E450" s="24" t="s">
        <v>319</v>
      </c>
      <c r="F450" s="26"/>
      <c r="G450" s="5" t="s">
        <v>89</v>
      </c>
      <c r="H450" s="4" t="str">
        <f t="shared" si="27"/>
        <v>D_56_d</v>
      </c>
      <c r="J450" s="13"/>
    </row>
    <row r="451" spans="1:11" ht="15" thickBot="1" x14ac:dyDescent="0.25">
      <c r="A451" s="9" t="s">
        <v>22</v>
      </c>
      <c r="B451" s="41" t="s">
        <v>137</v>
      </c>
      <c r="C451" s="14">
        <v>173.98</v>
      </c>
      <c r="D451" s="14">
        <v>189.26</v>
      </c>
      <c r="E451" s="14">
        <v>135.91</v>
      </c>
      <c r="F451" s="26"/>
      <c r="G451" s="5" t="s">
        <v>89</v>
      </c>
      <c r="H451" s="4" t="str">
        <f t="shared" si="27"/>
        <v>D_56_dNTKč/MWh</v>
      </c>
      <c r="J451" s="13"/>
    </row>
    <row r="452" spans="1:11" ht="15" x14ac:dyDescent="0.25">
      <c r="A452" s="27" t="s">
        <v>77</v>
      </c>
      <c r="B452" s="27"/>
      <c r="C452" s="16"/>
      <c r="D452" s="16"/>
      <c r="E452" s="16"/>
      <c r="F452" s="26"/>
      <c r="G452" s="23"/>
      <c r="J452" s="13"/>
    </row>
    <row r="453" spans="1:11" ht="15" x14ac:dyDescent="0.25">
      <c r="A453" s="27" t="s">
        <v>3</v>
      </c>
      <c r="B453" s="27"/>
      <c r="C453" s="16"/>
      <c r="D453" s="16"/>
      <c r="E453" s="16"/>
      <c r="F453" s="26"/>
      <c r="G453" s="23"/>
      <c r="J453" s="13"/>
    </row>
    <row r="454" spans="1:11" ht="15" thickBot="1" x14ac:dyDescent="0.25">
      <c r="A454" s="4" t="s">
        <v>29</v>
      </c>
      <c r="B454" s="4"/>
      <c r="C454" s="16"/>
      <c r="D454" s="16"/>
      <c r="E454" s="16"/>
      <c r="F454" s="26"/>
      <c r="G454" s="23"/>
      <c r="J454" s="13"/>
    </row>
    <row r="455" spans="1:11" ht="15.75" thickBot="1" x14ac:dyDescent="0.3">
      <c r="A455" s="39"/>
      <c r="B455" s="45"/>
      <c r="C455" s="18" t="s">
        <v>318</v>
      </c>
      <c r="D455" s="18" t="s">
        <v>243</v>
      </c>
      <c r="E455" s="18" t="s">
        <v>319</v>
      </c>
      <c r="F455" s="26"/>
      <c r="G455" s="23"/>
      <c r="J455" s="13"/>
    </row>
    <row r="456" spans="1:11" ht="15" thickBot="1" x14ac:dyDescent="0.25">
      <c r="A456" s="29" t="s">
        <v>68</v>
      </c>
      <c r="B456" s="43" t="s">
        <v>106</v>
      </c>
      <c r="C456" s="11">
        <v>136</v>
      </c>
      <c r="D456" s="11">
        <v>128</v>
      </c>
      <c r="E456" s="11">
        <v>134</v>
      </c>
      <c r="F456" s="26"/>
      <c r="G456" s="5" t="s">
        <v>90</v>
      </c>
      <c r="H456" s="4" t="str">
        <f t="shared" ref="H456:H475" si="28">G456&amp;IF(A454="·        z platu za distribuované množství elektřiny v nízkém tarifu:","NT",)&amp;A456</f>
        <v>D_57_djistič do  3x10 A a do 1x25 A včetně</v>
      </c>
      <c r="J456" s="13"/>
    </row>
    <row r="457" spans="1:11" ht="15" thickBot="1" x14ac:dyDescent="0.25">
      <c r="A457" s="29" t="s">
        <v>8</v>
      </c>
      <c r="B457" s="43" t="s">
        <v>107</v>
      </c>
      <c r="C457" s="11">
        <v>218</v>
      </c>
      <c r="D457" s="11">
        <v>205</v>
      </c>
      <c r="E457" s="11">
        <v>215</v>
      </c>
      <c r="F457" s="26"/>
      <c r="G457" s="5" t="s">
        <v>90</v>
      </c>
      <c r="H457" s="4" t="str">
        <f t="shared" si="28"/>
        <v>D_57_djistič nad 3x10 A do 3x16 A včetně</v>
      </c>
      <c r="J457" s="13"/>
    </row>
    <row r="458" spans="1:11" ht="15" thickBot="1" x14ac:dyDescent="0.25">
      <c r="A458" s="29" t="s">
        <v>9</v>
      </c>
      <c r="B458" s="43" t="s">
        <v>108</v>
      </c>
      <c r="C458" s="11">
        <v>272</v>
      </c>
      <c r="D458" s="11">
        <v>256</v>
      </c>
      <c r="E458" s="11">
        <v>268</v>
      </c>
      <c r="F458" s="26"/>
      <c r="G458" s="5" t="s">
        <v>90</v>
      </c>
      <c r="H458" s="4" t="str">
        <f t="shared" si="28"/>
        <v>D_57_djistič nad 3x16 A do 3x20 A včetně</v>
      </c>
      <c r="J458" s="13"/>
    </row>
    <row r="459" spans="1:11" ht="15" thickBot="1" x14ac:dyDescent="0.25">
      <c r="A459" s="29" t="s">
        <v>10</v>
      </c>
      <c r="B459" s="43" t="s">
        <v>109</v>
      </c>
      <c r="C459" s="11">
        <v>340</v>
      </c>
      <c r="D459" s="11">
        <v>320</v>
      </c>
      <c r="E459" s="11">
        <v>335</v>
      </c>
      <c r="F459" s="26"/>
      <c r="G459" s="5" t="s">
        <v>90</v>
      </c>
      <c r="H459" s="4" t="str">
        <f t="shared" si="28"/>
        <v>D_57_djistič nad 3x20 A do 3x25 A včetně</v>
      </c>
      <c r="J459" s="13"/>
    </row>
    <row r="460" spans="1:11" ht="15" thickBot="1" x14ac:dyDescent="0.25">
      <c r="A460" s="29" t="s">
        <v>11</v>
      </c>
      <c r="B460" s="43" t="s">
        <v>110</v>
      </c>
      <c r="C460" s="11">
        <v>435</v>
      </c>
      <c r="D460" s="11">
        <v>410</v>
      </c>
      <c r="E460" s="11">
        <v>429</v>
      </c>
      <c r="F460" s="26"/>
      <c r="G460" s="5" t="s">
        <v>90</v>
      </c>
      <c r="H460" s="4" t="str">
        <f t="shared" si="28"/>
        <v>D_57_djistič nad 3x25 A do 3x32 A včetně</v>
      </c>
      <c r="J460" s="13"/>
    </row>
    <row r="461" spans="1:11" ht="15" thickBot="1" x14ac:dyDescent="0.25">
      <c r="A461" s="29" t="s">
        <v>12</v>
      </c>
      <c r="B461" s="43" t="s">
        <v>111</v>
      </c>
      <c r="C461" s="11">
        <v>559</v>
      </c>
      <c r="D461" s="11">
        <v>523</v>
      </c>
      <c r="E461" s="11">
        <v>543</v>
      </c>
      <c r="F461" s="26"/>
      <c r="G461" s="5" t="s">
        <v>90</v>
      </c>
      <c r="H461" s="4" t="str">
        <f t="shared" si="28"/>
        <v>D_57_djistič nad 3x32 A do 3x40 A včetně</v>
      </c>
      <c r="J461" s="13"/>
    </row>
    <row r="462" spans="1:11" ht="15" thickBot="1" x14ac:dyDescent="0.25">
      <c r="A462" s="29" t="s">
        <v>13</v>
      </c>
      <c r="B462" s="43" t="s">
        <v>112</v>
      </c>
      <c r="C462" s="11">
        <v>840</v>
      </c>
      <c r="D462" s="11">
        <v>781</v>
      </c>
      <c r="E462" s="11">
        <v>821</v>
      </c>
      <c r="F462" s="26"/>
      <c r="G462" s="5" t="s">
        <v>90</v>
      </c>
      <c r="H462" s="4" t="str">
        <f t="shared" si="28"/>
        <v>D_57_djistič nad 3x40 A do 3x50 A včetně</v>
      </c>
      <c r="J462" s="13"/>
    </row>
    <row r="463" spans="1:11" ht="15" thickBot="1" x14ac:dyDescent="0.25">
      <c r="A463" s="29" t="s">
        <v>14</v>
      </c>
      <c r="B463" s="43" t="s">
        <v>113</v>
      </c>
      <c r="C463" s="11">
        <v>1234</v>
      </c>
      <c r="D463" s="11">
        <v>1144</v>
      </c>
      <c r="E463" s="11">
        <v>1210</v>
      </c>
      <c r="F463" s="26"/>
      <c r="G463" s="5" t="s">
        <v>90</v>
      </c>
      <c r="H463" s="4" t="str">
        <f t="shared" si="28"/>
        <v>D_57_djistič nad 3x50 A do 3x63 A včetně</v>
      </c>
      <c r="I463" s="28"/>
      <c r="J463" s="13"/>
    </row>
    <row r="464" spans="1:11" ht="15" thickBot="1" x14ac:dyDescent="0.25">
      <c r="A464" s="29" t="s">
        <v>15</v>
      </c>
      <c r="B464" s="43" t="s">
        <v>114</v>
      </c>
      <c r="C464" s="11">
        <v>2042</v>
      </c>
      <c r="D464" s="11">
        <v>1884</v>
      </c>
      <c r="E464" s="11">
        <v>2005</v>
      </c>
      <c r="F464" s="26"/>
      <c r="G464" s="5" t="s">
        <v>90</v>
      </c>
      <c r="H464" s="4" t="str">
        <f t="shared" si="28"/>
        <v>D_57_djistič nad 3x63 A do 3x80 A včetně</v>
      </c>
      <c r="I464" s="4"/>
      <c r="J464" s="4"/>
      <c r="K464" s="4"/>
    </row>
    <row r="465" spans="1:11" ht="15" thickBot="1" x14ac:dyDescent="0.25">
      <c r="A465" s="29" t="s">
        <v>16</v>
      </c>
      <c r="B465" s="43" t="s">
        <v>115</v>
      </c>
      <c r="C465" s="11">
        <v>3770</v>
      </c>
      <c r="D465" s="11">
        <v>3465</v>
      </c>
      <c r="E465" s="11">
        <v>3706</v>
      </c>
      <c r="F465" s="26"/>
      <c r="G465" s="5" t="s">
        <v>90</v>
      </c>
      <c r="H465" s="4" t="str">
        <f t="shared" si="28"/>
        <v>D_57_djistič nad 3x80 A do 3x100 A včetně</v>
      </c>
      <c r="I465" s="4"/>
      <c r="J465" s="4"/>
      <c r="K465" s="4"/>
    </row>
    <row r="466" spans="1:11" ht="15" thickBot="1" x14ac:dyDescent="0.25">
      <c r="A466" s="29" t="s">
        <v>17</v>
      </c>
      <c r="B466" s="43" t="s">
        <v>116</v>
      </c>
      <c r="C466" s="11">
        <v>7115</v>
      </c>
      <c r="D466" s="11">
        <v>7144</v>
      </c>
      <c r="E466" s="11">
        <v>7274</v>
      </c>
      <c r="F466" s="26"/>
      <c r="G466" s="5" t="s">
        <v>90</v>
      </c>
      <c r="H466" s="4" t="str">
        <f t="shared" si="28"/>
        <v>D_57_djistič nad 3x100 A do 3x125 A včetně</v>
      </c>
      <c r="I466" s="4"/>
      <c r="J466" s="4"/>
      <c r="K466" s="4"/>
    </row>
    <row r="467" spans="1:11" ht="15" thickBot="1" x14ac:dyDescent="0.25">
      <c r="A467" s="29" t="s">
        <v>18</v>
      </c>
      <c r="B467" s="43" t="s">
        <v>117</v>
      </c>
      <c r="C467" s="11">
        <v>14527</v>
      </c>
      <c r="D467" s="11">
        <v>14882</v>
      </c>
      <c r="E467" s="11">
        <v>12732</v>
      </c>
      <c r="F467" s="26"/>
      <c r="G467" s="5" t="s">
        <v>90</v>
      </c>
      <c r="H467" s="4" t="str">
        <f t="shared" si="28"/>
        <v>D_57_djistič nad 3x125 A do 3x160 A včetně</v>
      </c>
      <c r="I467" s="4"/>
      <c r="J467" s="4"/>
      <c r="K467" s="4"/>
    </row>
    <row r="468" spans="1:11" ht="15" thickBot="1" x14ac:dyDescent="0.25">
      <c r="A468" s="29" t="s">
        <v>30</v>
      </c>
      <c r="B468" s="43" t="s">
        <v>118</v>
      </c>
      <c r="C468" s="15">
        <v>90.79</v>
      </c>
      <c r="D468" s="15">
        <v>93.01</v>
      </c>
      <c r="E468" s="15">
        <v>79.58</v>
      </c>
      <c r="F468" s="26"/>
      <c r="G468" s="5" t="s">
        <v>90</v>
      </c>
      <c r="H468" s="4" t="str">
        <f t="shared" si="28"/>
        <v xml:space="preserve">D_57_djistič nad 3x160 A za každou 1A  </v>
      </c>
      <c r="I468" s="4"/>
      <c r="J468" s="4"/>
      <c r="K468" s="4"/>
    </row>
    <row r="469" spans="1:11" ht="15" thickBot="1" x14ac:dyDescent="0.25">
      <c r="A469" s="29" t="s">
        <v>20</v>
      </c>
      <c r="B469" s="43" t="s">
        <v>119</v>
      </c>
      <c r="C469" s="15">
        <v>30.26</v>
      </c>
      <c r="D469" s="15">
        <v>31</v>
      </c>
      <c r="E469" s="15">
        <v>26.53</v>
      </c>
      <c r="F469" s="26"/>
      <c r="G469" s="5" t="s">
        <v>90</v>
      </c>
      <c r="H469" s="4" t="str">
        <f t="shared" si="28"/>
        <v>D_57_djistič nad 1x25 A za každou 1 A</v>
      </c>
      <c r="I469" s="4"/>
      <c r="J469" s="4"/>
      <c r="K469" s="4"/>
    </row>
    <row r="470" spans="1:11" ht="15" thickBot="1" x14ac:dyDescent="0.25">
      <c r="A470" s="4" t="s">
        <v>26</v>
      </c>
      <c r="B470" s="4" t="s">
        <v>120</v>
      </c>
      <c r="C470" s="23"/>
      <c r="D470" s="23"/>
      <c r="E470" s="23"/>
      <c r="F470" s="26"/>
      <c r="G470" s="5" t="s">
        <v>90</v>
      </c>
      <c r="H470" s="4" t="str">
        <f t="shared" si="28"/>
        <v>D_57_d·        z platu za distribuované množství elektřiny ve vysokém tarifu:</v>
      </c>
      <c r="I470" s="4"/>
      <c r="J470" s="4"/>
      <c r="K470" s="4"/>
    </row>
    <row r="471" spans="1:11" ht="15" thickBot="1" x14ac:dyDescent="0.25">
      <c r="A471" s="35"/>
      <c r="B471" s="44" t="s">
        <v>90</v>
      </c>
      <c r="C471" s="25" t="s">
        <v>318</v>
      </c>
      <c r="D471" s="25" t="s">
        <v>243</v>
      </c>
      <c r="E471" s="25" t="s">
        <v>319</v>
      </c>
      <c r="F471" s="26"/>
      <c r="G471" s="5" t="s">
        <v>90</v>
      </c>
      <c r="H471" s="4" t="str">
        <f t="shared" si="28"/>
        <v>D_57_d</v>
      </c>
      <c r="I471" s="4"/>
      <c r="J471" s="4"/>
      <c r="K471" s="4"/>
    </row>
    <row r="472" spans="1:11" ht="15" thickBot="1" x14ac:dyDescent="0.25">
      <c r="A472" s="29" t="s">
        <v>22</v>
      </c>
      <c r="B472" s="43" t="s">
        <v>121</v>
      </c>
      <c r="C472" s="14">
        <v>228.82</v>
      </c>
      <c r="D472" s="14">
        <v>238.57</v>
      </c>
      <c r="E472" s="14">
        <v>192.59</v>
      </c>
      <c r="F472" s="26"/>
      <c r="G472" s="5" t="s">
        <v>90</v>
      </c>
      <c r="H472" s="4" t="str">
        <f t="shared" si="28"/>
        <v>D_57_dKč/MWh</v>
      </c>
      <c r="I472" s="16"/>
    </row>
    <row r="473" spans="1:11" ht="15" thickBot="1" x14ac:dyDescent="0.25">
      <c r="A473" s="4" t="s">
        <v>27</v>
      </c>
      <c r="B473" s="4" t="s">
        <v>122</v>
      </c>
      <c r="C473" s="23"/>
      <c r="D473" s="23"/>
      <c r="E473" s="23"/>
      <c r="F473" s="26"/>
      <c r="G473" s="5" t="s">
        <v>90</v>
      </c>
      <c r="H473" s="4" t="str">
        <f t="shared" si="28"/>
        <v>D_57_d·        z platu za distribuované množství elektřiny v nízkém tarifu:</v>
      </c>
    </row>
    <row r="474" spans="1:11" ht="15" thickBot="1" x14ac:dyDescent="0.25">
      <c r="A474" s="35"/>
      <c r="B474" s="44" t="s">
        <v>90</v>
      </c>
      <c r="C474" s="25" t="s">
        <v>318</v>
      </c>
      <c r="D474" s="25" t="s">
        <v>243</v>
      </c>
      <c r="E474" s="25" t="s">
        <v>319</v>
      </c>
      <c r="F474" s="26"/>
      <c r="G474" s="5" t="s">
        <v>90</v>
      </c>
      <c r="H474" s="4" t="str">
        <f t="shared" si="28"/>
        <v>D_57_d</v>
      </c>
    </row>
    <row r="475" spans="1:11" ht="15" thickBot="1" x14ac:dyDescent="0.25">
      <c r="A475" s="29" t="s">
        <v>22</v>
      </c>
      <c r="B475" s="43" t="s">
        <v>123</v>
      </c>
      <c r="C475" s="14">
        <v>173.98</v>
      </c>
      <c r="D475" s="14">
        <v>189.26</v>
      </c>
      <c r="E475" s="14">
        <v>135.91</v>
      </c>
      <c r="F475" s="26"/>
      <c r="G475" s="5" t="s">
        <v>90</v>
      </c>
      <c r="H475" s="4" t="str">
        <f t="shared" si="28"/>
        <v>D_57_dNTKč/MWh</v>
      </c>
    </row>
    <row r="476" spans="1:11" ht="15" x14ac:dyDescent="0.25">
      <c r="A476" s="1" t="s">
        <v>78</v>
      </c>
      <c r="B476" s="1"/>
      <c r="C476" s="22"/>
      <c r="D476" s="22"/>
      <c r="E476" s="22"/>
      <c r="F476" s="23"/>
      <c r="G476" s="16"/>
    </row>
    <row r="477" spans="1:11" ht="15" x14ac:dyDescent="0.25">
      <c r="A477" s="1" t="s">
        <v>3</v>
      </c>
      <c r="B477" s="1"/>
      <c r="C477" s="22"/>
      <c r="D477" s="22"/>
      <c r="E477" s="22"/>
      <c r="F477" s="23"/>
      <c r="G477" s="16"/>
    </row>
    <row r="478" spans="1:11" ht="15" thickBot="1" x14ac:dyDescent="0.25">
      <c r="A478" s="5" t="s">
        <v>29</v>
      </c>
      <c r="C478" s="22"/>
      <c r="D478" s="22"/>
      <c r="E478" s="22"/>
      <c r="F478" s="23"/>
      <c r="G478" s="16"/>
    </row>
    <row r="479" spans="1:11" ht="15.75" thickBot="1" x14ac:dyDescent="0.3">
      <c r="A479" s="6"/>
      <c r="B479" s="40"/>
      <c r="C479" s="24" t="s">
        <v>318</v>
      </c>
      <c r="D479" s="24" t="s">
        <v>243</v>
      </c>
      <c r="E479" s="24" t="s">
        <v>319</v>
      </c>
      <c r="F479" s="26"/>
      <c r="G479" s="16"/>
    </row>
    <row r="480" spans="1:11" ht="15" thickBot="1" x14ac:dyDescent="0.25">
      <c r="A480" s="9" t="s">
        <v>68</v>
      </c>
      <c r="B480" s="41" t="s">
        <v>92</v>
      </c>
      <c r="C480" s="10">
        <v>34</v>
      </c>
      <c r="D480" s="10">
        <v>41</v>
      </c>
      <c r="E480" s="10">
        <v>27</v>
      </c>
      <c r="F480" s="26"/>
      <c r="G480" s="5" t="s">
        <v>91</v>
      </c>
      <c r="H480" s="4" t="str">
        <f t="shared" ref="H480:H495" si="29">G480&amp;IF(A478="·        z platu za distribuované množství elektřiny v nízkém tarifu:","NT",)&amp;A480</f>
        <v>D_61_djistič do  3x10 A a do 1x25 A včetně</v>
      </c>
    </row>
    <row r="481" spans="1:9" ht="15" thickBot="1" x14ac:dyDescent="0.25">
      <c r="A481" s="9" t="s">
        <v>8</v>
      </c>
      <c r="B481" s="41" t="s">
        <v>93</v>
      </c>
      <c r="C481" s="10">
        <v>55</v>
      </c>
      <c r="D481" s="10">
        <v>66</v>
      </c>
      <c r="E481" s="10">
        <v>44</v>
      </c>
      <c r="F481" s="26"/>
      <c r="G481" s="5" t="s">
        <v>91</v>
      </c>
      <c r="H481" s="4" t="str">
        <f t="shared" si="29"/>
        <v>D_61_djistič nad 3x10 A do 3x16 A včetně</v>
      </c>
    </row>
    <row r="482" spans="1:9" ht="15" thickBot="1" x14ac:dyDescent="0.25">
      <c r="A482" s="9" t="s">
        <v>9</v>
      </c>
      <c r="B482" s="41" t="s">
        <v>94</v>
      </c>
      <c r="C482" s="10">
        <v>68</v>
      </c>
      <c r="D482" s="10">
        <v>83</v>
      </c>
      <c r="E482" s="10">
        <v>55</v>
      </c>
      <c r="F482" s="26"/>
      <c r="G482" s="5" t="s">
        <v>91</v>
      </c>
      <c r="H482" s="4" t="str">
        <f t="shared" si="29"/>
        <v>D_61_djistič nad 3x16 A do 3x20 A včetně</v>
      </c>
    </row>
    <row r="483" spans="1:9" ht="15" thickBot="1" x14ac:dyDescent="0.25">
      <c r="A483" s="9" t="s">
        <v>10</v>
      </c>
      <c r="B483" s="41" t="s">
        <v>95</v>
      </c>
      <c r="C483" s="10">
        <v>86</v>
      </c>
      <c r="D483" s="10">
        <v>104</v>
      </c>
      <c r="E483" s="10">
        <v>68</v>
      </c>
      <c r="F483" s="26"/>
      <c r="G483" s="5" t="s">
        <v>91</v>
      </c>
      <c r="H483" s="4" t="str">
        <f t="shared" si="29"/>
        <v>D_61_djistič nad 3x20 A do 3x25 A včetně</v>
      </c>
    </row>
    <row r="484" spans="1:9" ht="15" thickBot="1" x14ac:dyDescent="0.25">
      <c r="A484" s="9" t="s">
        <v>11</v>
      </c>
      <c r="B484" s="41" t="s">
        <v>96</v>
      </c>
      <c r="C484" s="10">
        <v>109</v>
      </c>
      <c r="D484" s="10">
        <v>132</v>
      </c>
      <c r="E484" s="10">
        <v>87</v>
      </c>
      <c r="F484" s="26"/>
      <c r="G484" s="5" t="s">
        <v>91</v>
      </c>
      <c r="H484" s="4" t="str">
        <f t="shared" si="29"/>
        <v>D_61_djistič nad 3x25 A do 3x32 A včetně</v>
      </c>
    </row>
    <row r="485" spans="1:9" ht="15" thickBot="1" x14ac:dyDescent="0.25">
      <c r="A485" s="9" t="s">
        <v>12</v>
      </c>
      <c r="B485" s="41" t="s">
        <v>97</v>
      </c>
      <c r="C485" s="10">
        <v>137</v>
      </c>
      <c r="D485" s="10">
        <v>166</v>
      </c>
      <c r="E485" s="10">
        <v>109</v>
      </c>
      <c r="F485" s="26"/>
      <c r="G485" s="5" t="s">
        <v>91</v>
      </c>
      <c r="H485" s="4" t="str">
        <f t="shared" si="29"/>
        <v>D_61_djistič nad 3x32 A do 3x40 A včetně</v>
      </c>
    </row>
    <row r="486" spans="1:9" ht="15" thickBot="1" x14ac:dyDescent="0.25">
      <c r="A486" s="9" t="s">
        <v>13</v>
      </c>
      <c r="B486" s="41" t="s">
        <v>98</v>
      </c>
      <c r="C486" s="10">
        <v>171</v>
      </c>
      <c r="D486" s="10">
        <v>207</v>
      </c>
      <c r="E486" s="10">
        <v>137</v>
      </c>
      <c r="F486" s="26"/>
      <c r="G486" s="5" t="s">
        <v>91</v>
      </c>
      <c r="H486" s="4" t="str">
        <f t="shared" si="29"/>
        <v>D_61_djistič nad 3x40 A do 3x50 A včetně</v>
      </c>
    </row>
    <row r="487" spans="1:9" ht="15" thickBot="1" x14ac:dyDescent="0.25">
      <c r="A487" s="9" t="s">
        <v>14</v>
      </c>
      <c r="B487" s="41" t="s">
        <v>99</v>
      </c>
      <c r="C487" s="10">
        <v>215</v>
      </c>
      <c r="D487" s="10">
        <v>261</v>
      </c>
      <c r="E487" s="10">
        <v>172</v>
      </c>
      <c r="F487" s="26"/>
      <c r="G487" s="5" t="s">
        <v>91</v>
      </c>
      <c r="H487" s="4" t="str">
        <f t="shared" si="29"/>
        <v>D_61_djistič nad 3x50 A do 3x63 A včetně</v>
      </c>
    </row>
    <row r="488" spans="1:9" ht="15" thickBot="1" x14ac:dyDescent="0.25">
      <c r="A488" s="9" t="s">
        <v>69</v>
      </c>
      <c r="B488" s="41" t="s">
        <v>100</v>
      </c>
      <c r="C488" s="15">
        <v>3.42</v>
      </c>
      <c r="D488" s="15">
        <v>4.1399999999999997</v>
      </c>
      <c r="E488" s="15">
        <v>2.73</v>
      </c>
      <c r="F488" s="26"/>
      <c r="G488" s="5" t="s">
        <v>91</v>
      </c>
      <c r="H488" s="4" t="str">
        <f t="shared" si="29"/>
        <v xml:space="preserve">D_61_djistič nad 3x63 A za každou 1A </v>
      </c>
    </row>
    <row r="489" spans="1:9" ht="15" thickBot="1" x14ac:dyDescent="0.25">
      <c r="A489" s="9" t="s">
        <v>20</v>
      </c>
      <c r="B489" s="41" t="s">
        <v>101</v>
      </c>
      <c r="C489" s="15">
        <v>1.1399999999999999</v>
      </c>
      <c r="D489" s="15">
        <v>1.38</v>
      </c>
      <c r="E489" s="15">
        <v>0.91</v>
      </c>
      <c r="F489" s="26"/>
      <c r="G489" s="5" t="s">
        <v>91</v>
      </c>
      <c r="H489" s="4" t="str">
        <f t="shared" si="29"/>
        <v>D_61_djistič nad 1x25 A za každou 1 A</v>
      </c>
    </row>
    <row r="490" spans="1:9" ht="15" thickBot="1" x14ac:dyDescent="0.25">
      <c r="A490" s="5" t="s">
        <v>26</v>
      </c>
      <c r="B490" s="5" t="s">
        <v>102</v>
      </c>
      <c r="C490" s="22"/>
      <c r="D490" s="22"/>
      <c r="E490" s="22"/>
      <c r="F490" s="23"/>
      <c r="G490" s="5" t="s">
        <v>91</v>
      </c>
      <c r="H490" s="4" t="str">
        <f t="shared" si="29"/>
        <v>D_61_d·        z platu za distribuované množství elektřiny ve vysokém tarifu:</v>
      </c>
    </row>
    <row r="491" spans="1:9" ht="15" thickBot="1" x14ac:dyDescent="0.25">
      <c r="A491" s="17"/>
      <c r="B491" s="42" t="s">
        <v>91</v>
      </c>
      <c r="C491" s="24" t="s">
        <v>318</v>
      </c>
      <c r="D491" s="24" t="s">
        <v>243</v>
      </c>
      <c r="E491" s="24" t="s">
        <v>319</v>
      </c>
      <c r="F491" s="26"/>
      <c r="G491" s="5" t="s">
        <v>91</v>
      </c>
      <c r="H491" s="4" t="str">
        <f t="shared" si="29"/>
        <v>D_61_d</v>
      </c>
    </row>
    <row r="492" spans="1:9" ht="15" thickBot="1" x14ac:dyDescent="0.25">
      <c r="A492" s="9" t="s">
        <v>22</v>
      </c>
      <c r="B492" s="41" t="s">
        <v>103</v>
      </c>
      <c r="C492" s="14">
        <v>2677.47</v>
      </c>
      <c r="D492" s="14">
        <v>2804.58</v>
      </c>
      <c r="E492" s="14">
        <v>2253.73</v>
      </c>
      <c r="F492" s="26"/>
      <c r="G492" s="5" t="s">
        <v>91</v>
      </c>
      <c r="H492" s="4" t="str">
        <f t="shared" si="29"/>
        <v>D_61_dKč/MWh</v>
      </c>
      <c r="I492" s="16"/>
    </row>
    <row r="493" spans="1:9" ht="15" thickBot="1" x14ac:dyDescent="0.25">
      <c r="A493" s="5" t="s">
        <v>27</v>
      </c>
      <c r="B493" s="5" t="s">
        <v>104</v>
      </c>
      <c r="C493" s="22"/>
      <c r="D493" s="22"/>
      <c r="E493" s="22"/>
      <c r="F493" s="23"/>
      <c r="G493" s="5" t="s">
        <v>91</v>
      </c>
      <c r="H493" s="4" t="str">
        <f t="shared" si="29"/>
        <v>D_61_d·        z platu za distribuované množství elektřiny v nízkém tarifu:</v>
      </c>
    </row>
    <row r="494" spans="1:9" ht="15" thickBot="1" x14ac:dyDescent="0.25">
      <c r="A494" s="17"/>
      <c r="B494" s="42" t="s">
        <v>91</v>
      </c>
      <c r="C494" s="24" t="s">
        <v>318</v>
      </c>
      <c r="D494" s="24" t="s">
        <v>243</v>
      </c>
      <c r="E494" s="24" t="s">
        <v>319</v>
      </c>
      <c r="F494" s="26"/>
      <c r="G494" s="5" t="s">
        <v>91</v>
      </c>
      <c r="H494" s="4" t="str">
        <f t="shared" si="29"/>
        <v>D_61_d</v>
      </c>
    </row>
    <row r="495" spans="1:9" ht="15" thickBot="1" x14ac:dyDescent="0.25">
      <c r="A495" s="9" t="s">
        <v>22</v>
      </c>
      <c r="B495" s="41" t="s">
        <v>105</v>
      </c>
      <c r="C495" s="14">
        <v>173.98</v>
      </c>
      <c r="D495" s="14">
        <v>189.26</v>
      </c>
      <c r="E495" s="14">
        <v>135.91</v>
      </c>
      <c r="F495" s="26"/>
      <c r="G495" s="5" t="s">
        <v>91</v>
      </c>
      <c r="H495" s="4" t="str">
        <f t="shared" si="29"/>
        <v>D_61_dNTKč/MWh</v>
      </c>
    </row>
    <row r="496" spans="1:9" x14ac:dyDescent="0.2">
      <c r="F496" s="16"/>
      <c r="G496" s="16"/>
    </row>
    <row r="497" spans="6:7" x14ac:dyDescent="0.2">
      <c r="F497" s="16"/>
      <c r="G497" s="16"/>
    </row>
    <row r="498" spans="6:7" x14ac:dyDescent="0.2">
      <c r="F498" s="16"/>
      <c r="G498" s="16"/>
    </row>
    <row r="499" spans="6:7" x14ac:dyDescent="0.2">
      <c r="F499" s="16"/>
      <c r="G499" s="16"/>
    </row>
    <row r="500" spans="6:7" x14ac:dyDescent="0.2">
      <c r="F500" s="16"/>
      <c r="G500" s="16"/>
    </row>
    <row r="501" spans="6:7" x14ac:dyDescent="0.2">
      <c r="F501" s="16"/>
      <c r="G501" s="16"/>
    </row>
    <row r="502" spans="6:7" x14ac:dyDescent="0.2">
      <c r="F502" s="16"/>
      <c r="G502" s="16"/>
    </row>
    <row r="503" spans="6:7" x14ac:dyDescent="0.2">
      <c r="F503" s="16"/>
      <c r="G503" s="16"/>
    </row>
    <row r="504" spans="6:7" x14ac:dyDescent="0.2">
      <c r="F504" s="16"/>
      <c r="G504" s="16"/>
    </row>
    <row r="505" spans="6:7" x14ac:dyDescent="0.2">
      <c r="F505" s="16"/>
      <c r="G505" s="16"/>
    </row>
    <row r="506" spans="6:7" x14ac:dyDescent="0.2">
      <c r="F506" s="16"/>
      <c r="G506" s="16"/>
    </row>
    <row r="507" spans="6:7" x14ac:dyDescent="0.2">
      <c r="F507" s="16"/>
      <c r="G507" s="16"/>
    </row>
    <row r="508" spans="6:7" x14ac:dyDescent="0.2">
      <c r="F508" s="16"/>
      <c r="G508" s="16"/>
    </row>
    <row r="509" spans="6:7" x14ac:dyDescent="0.2">
      <c r="F509" s="16"/>
      <c r="G509" s="16"/>
    </row>
    <row r="510" spans="6:7" x14ac:dyDescent="0.2">
      <c r="F510" s="16"/>
      <c r="G510" s="16"/>
    </row>
    <row r="511" spans="6:7" x14ac:dyDescent="0.2">
      <c r="F511" s="16"/>
      <c r="G511" s="16"/>
    </row>
    <row r="512" spans="6:7" x14ac:dyDescent="0.2">
      <c r="F512" s="16"/>
      <c r="G512" s="16"/>
    </row>
    <row r="513" spans="6:7" x14ac:dyDescent="0.2">
      <c r="F513" s="16"/>
      <c r="G513" s="16"/>
    </row>
    <row r="514" spans="6:7" x14ac:dyDescent="0.2">
      <c r="F514" s="16"/>
      <c r="G514" s="16"/>
    </row>
    <row r="515" spans="6:7" x14ac:dyDescent="0.2">
      <c r="F515" s="16"/>
      <c r="G515" s="16"/>
    </row>
    <row r="516" spans="6:7" x14ac:dyDescent="0.2">
      <c r="F516" s="16"/>
      <c r="G516" s="16"/>
    </row>
    <row r="517" spans="6:7" x14ac:dyDescent="0.2">
      <c r="F517" s="16"/>
      <c r="G517" s="16"/>
    </row>
    <row r="518" spans="6:7" x14ac:dyDescent="0.2">
      <c r="F518" s="16"/>
      <c r="G518" s="16"/>
    </row>
    <row r="519" spans="6:7" x14ac:dyDescent="0.2">
      <c r="F519" s="16"/>
      <c r="G519" s="16"/>
    </row>
    <row r="520" spans="6:7" x14ac:dyDescent="0.2">
      <c r="F520" s="16"/>
      <c r="G520" s="16"/>
    </row>
    <row r="521" spans="6:7" x14ac:dyDescent="0.2">
      <c r="F521" s="16"/>
      <c r="G521" s="16"/>
    </row>
    <row r="522" spans="6:7" x14ac:dyDescent="0.2">
      <c r="F522" s="16"/>
      <c r="G522" s="16"/>
    </row>
    <row r="523" spans="6:7" x14ac:dyDescent="0.2">
      <c r="F523" s="16"/>
      <c r="G523" s="16"/>
    </row>
    <row r="524" spans="6:7" x14ac:dyDescent="0.2">
      <c r="F524" s="16"/>
      <c r="G524" s="16"/>
    </row>
    <row r="525" spans="6:7" x14ac:dyDescent="0.2">
      <c r="F525" s="16"/>
      <c r="G525" s="16"/>
    </row>
    <row r="526" spans="6:7" x14ac:dyDescent="0.2">
      <c r="F526" s="16"/>
      <c r="G526" s="16"/>
    </row>
    <row r="527" spans="6:7" x14ac:dyDescent="0.2">
      <c r="F527" s="16"/>
      <c r="G527" s="16"/>
    </row>
    <row r="528" spans="6:7" x14ac:dyDescent="0.2">
      <c r="F528" s="16"/>
      <c r="G528" s="16"/>
    </row>
    <row r="529" spans="6:7" x14ac:dyDescent="0.2">
      <c r="F529" s="16"/>
      <c r="G529" s="16"/>
    </row>
    <row r="530" spans="6:7" x14ac:dyDescent="0.2">
      <c r="F530" s="16"/>
      <c r="G530" s="16"/>
    </row>
    <row r="531" spans="6:7" x14ac:dyDescent="0.2">
      <c r="F531" s="16"/>
      <c r="G531" s="16"/>
    </row>
    <row r="532" spans="6:7" x14ac:dyDescent="0.2">
      <c r="F532" s="16"/>
      <c r="G532" s="16"/>
    </row>
    <row r="533" spans="6:7" x14ac:dyDescent="0.2">
      <c r="F533" s="16"/>
      <c r="G533" s="16"/>
    </row>
    <row r="534" spans="6:7" x14ac:dyDescent="0.2">
      <c r="F534" s="16"/>
      <c r="G534" s="16"/>
    </row>
    <row r="535" spans="6:7" x14ac:dyDescent="0.2">
      <c r="F535" s="16"/>
      <c r="G535" s="16"/>
    </row>
    <row r="536" spans="6:7" x14ac:dyDescent="0.2">
      <c r="F536" s="16"/>
      <c r="G536" s="16"/>
    </row>
    <row r="537" spans="6:7" x14ac:dyDescent="0.2">
      <c r="F537" s="16"/>
      <c r="G537" s="16"/>
    </row>
    <row r="538" spans="6:7" x14ac:dyDescent="0.2">
      <c r="F538" s="16"/>
      <c r="G538" s="16"/>
    </row>
    <row r="539" spans="6:7" x14ac:dyDescent="0.2">
      <c r="F539" s="16"/>
      <c r="G539" s="16"/>
    </row>
    <row r="540" spans="6:7" x14ac:dyDescent="0.2">
      <c r="F540" s="16"/>
      <c r="G540" s="16"/>
    </row>
    <row r="541" spans="6:7" x14ac:dyDescent="0.2">
      <c r="F541" s="16"/>
      <c r="G541" s="16"/>
    </row>
    <row r="542" spans="6:7" x14ac:dyDescent="0.2">
      <c r="F542" s="16"/>
      <c r="G542" s="16"/>
    </row>
    <row r="543" spans="6:7" x14ac:dyDescent="0.2">
      <c r="F543" s="16"/>
      <c r="G543" s="16"/>
    </row>
    <row r="544" spans="6:7" x14ac:dyDescent="0.2">
      <c r="F544" s="16"/>
      <c r="G544" s="16"/>
    </row>
    <row r="545" spans="6:7" x14ac:dyDescent="0.2">
      <c r="F545" s="16"/>
      <c r="G545" s="16"/>
    </row>
    <row r="546" spans="6:7" x14ac:dyDescent="0.2">
      <c r="F546" s="16"/>
      <c r="G546" s="16"/>
    </row>
    <row r="547" spans="6:7" x14ac:dyDescent="0.2">
      <c r="F547" s="16"/>
      <c r="G547" s="16"/>
    </row>
    <row r="548" spans="6:7" x14ac:dyDescent="0.2">
      <c r="F548" s="16"/>
      <c r="G548" s="16"/>
    </row>
    <row r="549" spans="6:7" x14ac:dyDescent="0.2">
      <c r="F549" s="16"/>
      <c r="G549" s="1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1DFE-9C82-4776-B914-2D82973404CC}">
  <sheetPr codeName="List10"/>
  <dimension ref="A1:C3"/>
  <sheetViews>
    <sheetView workbookViewId="0">
      <selection activeCell="C9" sqref="C9"/>
    </sheetView>
  </sheetViews>
  <sheetFormatPr defaultRowHeight="14.25" x14ac:dyDescent="0.2"/>
  <cols>
    <col min="1" max="1" width="28.875" bestFit="1" customWidth="1"/>
    <col min="2" max="2" width="10.875" bestFit="1" customWidth="1"/>
  </cols>
  <sheetData>
    <row r="1" spans="1:3" x14ac:dyDescent="0.2">
      <c r="B1" t="s">
        <v>265</v>
      </c>
      <c r="C1" t="s">
        <v>266</v>
      </c>
    </row>
    <row r="2" spans="1:3" x14ac:dyDescent="0.2">
      <c r="A2" t="s">
        <v>264</v>
      </c>
      <c r="B2">
        <v>8412.94</v>
      </c>
      <c r="C2">
        <v>4219.16</v>
      </c>
    </row>
    <row r="3" spans="1:3" x14ac:dyDescent="0.2">
      <c r="A3" t="s">
        <v>322</v>
      </c>
      <c r="B3">
        <v>310</v>
      </c>
      <c r="C3">
        <v>297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B7A9-D4B4-49CB-AC61-31FEF68542DF}">
  <sheetPr codeName="List11">
    <pageSetUpPr fitToPage="1"/>
  </sheetPr>
  <dimension ref="A1:O11"/>
  <sheetViews>
    <sheetView showGridLines="0" workbookViewId="0">
      <selection activeCell="B18" sqref="B18"/>
    </sheetView>
  </sheetViews>
  <sheetFormatPr defaultColWidth="9" defaultRowHeight="15" x14ac:dyDescent="0.25"/>
  <cols>
    <col min="1" max="1" width="9" style="47"/>
    <col min="2" max="2" width="17" style="47" bestFit="1" customWidth="1"/>
    <col min="3" max="3" width="12.125" style="47" customWidth="1"/>
    <col min="4" max="6" width="10.625" style="47" customWidth="1"/>
    <col min="7" max="7" width="15.375" style="47" bestFit="1" customWidth="1"/>
    <col min="8" max="8" width="13.25" style="47" customWidth="1"/>
    <col min="9" max="9" width="13.125" style="47" customWidth="1"/>
    <col min="10" max="10" width="10.25" style="47" customWidth="1"/>
    <col min="11" max="11" width="9" style="47"/>
    <col min="12" max="12" width="17" style="47" bestFit="1" customWidth="1"/>
    <col min="13" max="13" width="12.875" style="47" customWidth="1"/>
    <col min="14" max="14" width="11.25" style="47" customWidth="1"/>
    <col min="15" max="15" width="9.625" style="47" customWidth="1"/>
    <col min="16" max="16384" width="9" style="47"/>
  </cols>
  <sheetData>
    <row r="1" spans="1:15" x14ac:dyDescent="0.25">
      <c r="B1" s="47" t="s">
        <v>243</v>
      </c>
      <c r="C1" s="47" t="s">
        <v>245</v>
      </c>
      <c r="D1" s="47" t="s">
        <v>246</v>
      </c>
    </row>
    <row r="2" spans="1:15" ht="45" x14ac:dyDescent="0.25">
      <c r="B2" s="46" t="s">
        <v>243</v>
      </c>
      <c r="C2" s="128" t="s">
        <v>244</v>
      </c>
      <c r="D2" s="128"/>
      <c r="E2" s="128"/>
      <c r="G2" s="46" t="s">
        <v>245</v>
      </c>
      <c r="H2" s="128" t="s">
        <v>244</v>
      </c>
      <c r="I2" s="128"/>
      <c r="J2" s="128"/>
      <c r="K2" s="48"/>
      <c r="L2" s="46" t="s">
        <v>246</v>
      </c>
      <c r="M2" s="128" t="s">
        <v>244</v>
      </c>
      <c r="N2" s="128"/>
      <c r="O2" s="128"/>
    </row>
    <row r="3" spans="1:15" ht="90" customHeight="1" x14ac:dyDescent="0.25">
      <c r="B3" s="129" t="s">
        <v>247</v>
      </c>
      <c r="C3" s="49" t="s">
        <v>248</v>
      </c>
      <c r="D3" s="49" t="s">
        <v>249</v>
      </c>
      <c r="E3" s="49" t="s">
        <v>250</v>
      </c>
      <c r="G3" s="129" t="s">
        <v>247</v>
      </c>
      <c r="H3" s="49" t="s">
        <v>248</v>
      </c>
      <c r="I3" s="49" t="s">
        <v>249</v>
      </c>
      <c r="J3" s="49" t="s">
        <v>250</v>
      </c>
      <c r="K3" s="50"/>
      <c r="L3" s="129" t="s">
        <v>247</v>
      </c>
      <c r="M3" s="49" t="s">
        <v>248</v>
      </c>
      <c r="N3" s="49" t="s">
        <v>249</v>
      </c>
      <c r="O3" s="49" t="s">
        <v>250</v>
      </c>
    </row>
    <row r="4" spans="1:15" x14ac:dyDescent="0.25">
      <c r="B4" s="129"/>
      <c r="C4" s="51" t="s">
        <v>22</v>
      </c>
      <c r="D4" s="52" t="s">
        <v>251</v>
      </c>
      <c r="E4" s="51" t="s">
        <v>252</v>
      </c>
      <c r="G4" s="129"/>
      <c r="H4" s="51" t="s">
        <v>22</v>
      </c>
      <c r="I4" s="52" t="s">
        <v>251</v>
      </c>
      <c r="J4" s="51" t="s">
        <v>252</v>
      </c>
      <c r="K4" s="50"/>
      <c r="L4" s="129"/>
      <c r="M4" s="51" t="s">
        <v>22</v>
      </c>
      <c r="N4" s="52" t="s">
        <v>251</v>
      </c>
      <c r="O4" s="51" t="s">
        <v>252</v>
      </c>
    </row>
    <row r="5" spans="1:15" x14ac:dyDescent="0.25">
      <c r="A5" s="47">
        <v>0</v>
      </c>
      <c r="B5" s="53" t="s">
        <v>260</v>
      </c>
      <c r="C5" s="54">
        <v>557.38</v>
      </c>
      <c r="D5" s="56" t="s">
        <v>254</v>
      </c>
      <c r="E5" s="62">
        <v>75.25</v>
      </c>
      <c r="G5" s="53" t="s">
        <v>260</v>
      </c>
      <c r="H5" s="54">
        <v>465.06</v>
      </c>
      <c r="I5" s="56" t="s">
        <v>254</v>
      </c>
      <c r="J5" s="62">
        <v>72.69</v>
      </c>
      <c r="K5" s="61"/>
      <c r="L5" s="53" t="s">
        <v>260</v>
      </c>
      <c r="M5" s="54">
        <v>463.81</v>
      </c>
      <c r="N5" s="56" t="s">
        <v>254</v>
      </c>
      <c r="O5" s="62">
        <v>68.069999999999993</v>
      </c>
    </row>
    <row r="6" spans="1:15" x14ac:dyDescent="0.25">
      <c r="A6" s="47">
        <v>1.89</v>
      </c>
      <c r="B6" s="53" t="s">
        <v>259</v>
      </c>
      <c r="C6" s="54">
        <v>372.31</v>
      </c>
      <c r="D6" s="58" t="s">
        <v>254</v>
      </c>
      <c r="E6" s="54">
        <v>104.12</v>
      </c>
      <c r="G6" s="53" t="s">
        <v>259</v>
      </c>
      <c r="H6" s="54">
        <v>278.7</v>
      </c>
      <c r="I6" s="58" t="s">
        <v>254</v>
      </c>
      <c r="J6" s="54">
        <v>101.76</v>
      </c>
      <c r="K6" s="61"/>
      <c r="L6" s="53" t="s">
        <v>259</v>
      </c>
      <c r="M6" s="54">
        <v>251.94</v>
      </c>
      <c r="N6" s="58" t="s">
        <v>254</v>
      </c>
      <c r="O6" s="54">
        <v>101.17</v>
      </c>
    </row>
    <row r="7" spans="1:15" x14ac:dyDescent="0.25">
      <c r="A7" s="47">
        <v>7.56</v>
      </c>
      <c r="B7" s="53" t="s">
        <v>258</v>
      </c>
      <c r="C7" s="54">
        <v>337.51</v>
      </c>
      <c r="D7" s="58" t="s">
        <v>254</v>
      </c>
      <c r="E7" s="54">
        <v>124.94</v>
      </c>
      <c r="G7" s="53" t="s">
        <v>258</v>
      </c>
      <c r="H7" s="54">
        <v>253.44</v>
      </c>
      <c r="I7" s="58" t="s">
        <v>254</v>
      </c>
      <c r="J7" s="54">
        <v>116.57</v>
      </c>
      <c r="K7" s="61"/>
      <c r="L7" s="53" t="s">
        <v>258</v>
      </c>
      <c r="M7" s="54">
        <v>229.34</v>
      </c>
      <c r="N7" s="58" t="s">
        <v>254</v>
      </c>
      <c r="O7" s="54">
        <v>114.29</v>
      </c>
    </row>
    <row r="8" spans="1:15" x14ac:dyDescent="0.25">
      <c r="A8" s="47">
        <v>15</v>
      </c>
      <c r="B8" s="53" t="s">
        <v>257</v>
      </c>
      <c r="C8" s="54">
        <v>314.60000000000002</v>
      </c>
      <c r="D8" s="58" t="s">
        <v>254</v>
      </c>
      <c r="E8" s="54">
        <v>151.37</v>
      </c>
      <c r="G8" s="53" t="s">
        <v>257</v>
      </c>
      <c r="H8" s="54">
        <v>235.22</v>
      </c>
      <c r="I8" s="58" t="s">
        <v>254</v>
      </c>
      <c r="J8" s="54">
        <v>137.13999999999999</v>
      </c>
      <c r="K8" s="60"/>
      <c r="L8" s="53" t="s">
        <v>257</v>
      </c>
      <c r="M8" s="54">
        <v>210.58</v>
      </c>
      <c r="N8" s="58" t="s">
        <v>254</v>
      </c>
      <c r="O8" s="54">
        <v>135.54</v>
      </c>
    </row>
    <row r="9" spans="1:15" x14ac:dyDescent="0.25">
      <c r="A9" s="47">
        <v>25</v>
      </c>
      <c r="B9" s="53" t="s">
        <v>256</v>
      </c>
      <c r="C9" s="54">
        <v>284.72000000000003</v>
      </c>
      <c r="D9" s="58" t="s">
        <v>254</v>
      </c>
      <c r="E9" s="54">
        <v>209.96</v>
      </c>
      <c r="G9" s="53" t="s">
        <v>256</v>
      </c>
      <c r="H9" s="54">
        <v>192.52</v>
      </c>
      <c r="I9" s="58" t="s">
        <v>254</v>
      </c>
      <c r="J9" s="54">
        <v>222.44</v>
      </c>
      <c r="K9" s="60"/>
      <c r="L9" s="53" t="s">
        <v>256</v>
      </c>
      <c r="M9" s="54">
        <v>177.64</v>
      </c>
      <c r="N9" s="58" t="s">
        <v>254</v>
      </c>
      <c r="O9" s="54">
        <v>200.51</v>
      </c>
    </row>
    <row r="10" spans="1:15" x14ac:dyDescent="0.25">
      <c r="A10" s="47">
        <v>45</v>
      </c>
      <c r="B10" s="53" t="s">
        <v>255</v>
      </c>
      <c r="C10" s="54">
        <v>255.06</v>
      </c>
      <c r="D10" s="58" t="s">
        <v>254</v>
      </c>
      <c r="E10" s="54">
        <v>314.58</v>
      </c>
      <c r="G10" s="53" t="s">
        <v>255</v>
      </c>
      <c r="H10" s="54">
        <v>181.78</v>
      </c>
      <c r="I10" s="58" t="s">
        <v>254</v>
      </c>
      <c r="J10" s="54">
        <v>256.10000000000002</v>
      </c>
      <c r="K10" s="59"/>
      <c r="L10" s="53" t="s">
        <v>255</v>
      </c>
      <c r="M10" s="54">
        <v>143.69</v>
      </c>
      <c r="N10" s="58" t="s">
        <v>254</v>
      </c>
      <c r="O10" s="54">
        <v>321.22000000000003</v>
      </c>
    </row>
    <row r="11" spans="1:15" x14ac:dyDescent="0.25">
      <c r="A11" s="47">
        <v>63</v>
      </c>
      <c r="B11" s="53" t="s">
        <v>253</v>
      </c>
      <c r="C11" s="54">
        <v>196.69</v>
      </c>
      <c r="D11" s="55">
        <v>143255.28</v>
      </c>
      <c r="E11" s="56" t="s">
        <v>254</v>
      </c>
      <c r="G11" s="53" t="s">
        <v>253</v>
      </c>
      <c r="H11" s="54">
        <v>130.1</v>
      </c>
      <c r="I11" s="55">
        <v>121334.7</v>
      </c>
      <c r="J11" s="56" t="s">
        <v>254</v>
      </c>
      <c r="K11" s="57"/>
      <c r="L11" s="53" t="s">
        <v>253</v>
      </c>
      <c r="M11" s="54">
        <v>105.79</v>
      </c>
      <c r="N11" s="55">
        <v>119641.78</v>
      </c>
      <c r="O11" s="56" t="s">
        <v>254</v>
      </c>
    </row>
  </sheetData>
  <sortState ref="A5:O11">
    <sortCondition ref="A5"/>
  </sortState>
  <mergeCells count="6">
    <mergeCell ref="C2:E2"/>
    <mergeCell ref="H2:J2"/>
    <mergeCell ref="M2:O2"/>
    <mergeCell ref="B3:B4"/>
    <mergeCell ref="G3:G4"/>
    <mergeCell ref="L3:L4"/>
  </mergeCells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CF39-31D9-4B67-B9C5-A291DFDDC37B}">
  <sheetPr codeName="List2">
    <tabColor theme="3"/>
  </sheetPr>
  <dimension ref="A1:J33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96" bestFit="1" customWidth="1"/>
    <col min="2" max="2" width="56.375" style="96" bestFit="1" customWidth="1"/>
    <col min="3" max="16384" width="9" style="96"/>
  </cols>
  <sheetData>
    <row r="1" spans="1:2" ht="23.25" x14ac:dyDescent="0.35">
      <c r="A1" s="106" t="s">
        <v>599</v>
      </c>
    </row>
    <row r="3" spans="1:2" ht="17.25" thickBot="1" x14ac:dyDescent="0.3">
      <c r="B3" s="97" t="s">
        <v>282</v>
      </c>
    </row>
    <row r="4" spans="1:2" ht="15" thickTop="1" x14ac:dyDescent="0.2">
      <c r="A4" s="95" t="s">
        <v>283</v>
      </c>
      <c r="B4" s="94"/>
    </row>
    <row r="6" spans="1:2" ht="17.25" hidden="1" thickBot="1" x14ac:dyDescent="0.3">
      <c r="B6" s="97" t="s">
        <v>238</v>
      </c>
    </row>
    <row r="7" spans="1:2" ht="15" hidden="1" thickTop="1" x14ac:dyDescent="0.2">
      <c r="A7" s="95" t="s">
        <v>317</v>
      </c>
      <c r="B7" s="111" t="s">
        <v>318</v>
      </c>
    </row>
    <row r="8" spans="1:2" hidden="1" x14ac:dyDescent="0.2">
      <c r="A8" s="95" t="s">
        <v>80</v>
      </c>
      <c r="B8" s="111" t="e">
        <f>VLOOKUP(B14,Parametry!A21:D23,3,FALSE)</f>
        <v>#N/A</v>
      </c>
    </row>
    <row r="9" spans="1:2" hidden="1" x14ac:dyDescent="0.2">
      <c r="A9" s="95" t="s">
        <v>79</v>
      </c>
      <c r="B9" s="111" t="e">
        <f>VLOOKUP(B14,Parametry!A21:D23,4,FALSE)</f>
        <v>#N/A</v>
      </c>
    </row>
    <row r="10" spans="1:2" hidden="1" x14ac:dyDescent="0.2">
      <c r="A10" s="95" t="s">
        <v>234</v>
      </c>
      <c r="B10" s="111">
        <v>3</v>
      </c>
    </row>
    <row r="11" spans="1:2" hidden="1" x14ac:dyDescent="0.2">
      <c r="A11" s="95" t="s">
        <v>321</v>
      </c>
      <c r="B11" s="111">
        <v>25</v>
      </c>
    </row>
    <row r="12" spans="1:2" hidden="1" x14ac:dyDescent="0.2">
      <c r="A12" s="95"/>
    </row>
    <row r="13" spans="1:2" ht="17.25" thickBot="1" x14ac:dyDescent="0.3">
      <c r="A13" s="95"/>
      <c r="B13" s="104" t="s">
        <v>271</v>
      </c>
    </row>
    <row r="14" spans="1:2" ht="15" thickTop="1" x14ac:dyDescent="0.2">
      <c r="A14" s="95" t="s">
        <v>277</v>
      </c>
      <c r="B14" s="82"/>
    </row>
    <row r="15" spans="1:2" x14ac:dyDescent="0.2">
      <c r="A15" s="95"/>
    </row>
    <row r="16" spans="1:2" ht="17.25" hidden="1" thickBot="1" x14ac:dyDescent="0.3">
      <c r="A16" s="95"/>
      <c r="B16" s="104" t="s">
        <v>239</v>
      </c>
    </row>
    <row r="17" spans="1:10" ht="15" hidden="1" thickTop="1" x14ac:dyDescent="0.2">
      <c r="A17" s="95" t="s">
        <v>262</v>
      </c>
      <c r="B17" s="109" t="e">
        <f>VLOOKUP(Vyuziti,TabulkaVyuziti,7,FALSE)</f>
        <v>#N/A</v>
      </c>
      <c r="C17" s="101"/>
    </row>
    <row r="18" spans="1:10" hidden="1" x14ac:dyDescent="0.2">
      <c r="A18" s="95" t="e">
        <f>"Očekávaná roční spotřeba"&amp;IF(OR(B8="D_01_d",B8="D_02_d"),""," ve vysokém tarifu")&amp;" [MWh]"</f>
        <v>#N/A</v>
      </c>
      <c r="B18" s="109" t="e">
        <f>Spotreba*VLOOKUP(Vyuziti,TabulkaVyuziti,5,FALSE)</f>
        <v>#N/A</v>
      </c>
    </row>
    <row r="19" spans="1:10" hidden="1" x14ac:dyDescent="0.2">
      <c r="A19" s="95" t="s">
        <v>237</v>
      </c>
      <c r="B19" s="109" t="e">
        <f>Spotreba*VLOOKUP(Vyuziti,TabulkaVyuziti,6,FALSE)</f>
        <v>#N/A</v>
      </c>
    </row>
    <row r="20" spans="1:10" hidden="1" x14ac:dyDescent="0.2">
      <c r="A20" s="95"/>
    </row>
    <row r="21" spans="1:10" ht="17.25" thickBot="1" x14ac:dyDescent="0.3">
      <c r="A21" s="95"/>
      <c r="B21" s="104" t="s">
        <v>240</v>
      </c>
    </row>
    <row r="22" spans="1:10" ht="15" hidden="1" thickTop="1" x14ac:dyDescent="0.2">
      <c r="A22" s="95" t="s">
        <v>232</v>
      </c>
      <c r="B22" s="110">
        <f>PausalZjednoduseny</f>
        <v>100</v>
      </c>
      <c r="C22" s="102"/>
      <c r="D22" s="103"/>
      <c r="E22" s="103"/>
      <c r="F22" s="103"/>
      <c r="G22" s="103"/>
      <c r="H22" s="103"/>
      <c r="I22" s="103"/>
      <c r="J22" s="103"/>
    </row>
    <row r="23" spans="1:10" ht="15" thickTop="1" x14ac:dyDescent="0.2">
      <c r="A23" s="95" t="str">
        <f>"Cena silové elektřiny"&amp;IF(OR(Vyuziti="",Vyuziti=BytSMalouSpotrebou),""," ve vysokém tarifu")&amp;" bez DPH [Kč/MWh]"</f>
        <v>Cena silové elektřiny bez DPH [Kč/MWh]</v>
      </c>
      <c r="B23" s="83"/>
      <c r="C23" s="101" t="s">
        <v>312</v>
      </c>
    </row>
    <row r="24" spans="1:10" x14ac:dyDescent="0.2">
      <c r="A24" s="95" t="s">
        <v>233</v>
      </c>
      <c r="B24" s="83"/>
      <c r="C24" s="101" t="s">
        <v>261</v>
      </c>
    </row>
    <row r="25" spans="1:10" x14ac:dyDescent="0.2">
      <c r="A25" s="95" t="s">
        <v>324</v>
      </c>
      <c r="B25" s="84">
        <f>CenaSpotEE+PrirazkaEE</f>
        <v>8722.94</v>
      </c>
      <c r="C25" s="101" t="s">
        <v>323</v>
      </c>
    </row>
    <row r="26" spans="1:10" x14ac:dyDescent="0.2">
      <c r="A26" s="95"/>
    </row>
    <row r="27" spans="1:10" ht="16.5" customHeight="1" thickBot="1" x14ac:dyDescent="0.3">
      <c r="A27" s="95"/>
      <c r="B27" s="97" t="s">
        <v>314</v>
      </c>
    </row>
    <row r="28" spans="1:10" ht="15" thickTop="1" x14ac:dyDescent="0.2">
      <c r="A28" s="98" t="s">
        <v>313</v>
      </c>
      <c r="B28" s="99" t="str">
        <f>IFERROR((IF(OR(Sazba="D_01_d",Sazba="D_02_d"),0,SpotrebaNT*(IF(Produkt=SPOT,CenaSpotEE+PrirazkaEE,SilovkaNT)+VLOOKUP(Sazba&amp;"NTKč/MWh",'Ceny NN 2022'!B351:E495,MATCH(Distributor,'Ceny NN 2022'!B301:E301,0),FALSE)))+SpotrebaVT*(IF(Produkt=SPOT,CenaSpotEE+PrirazkaEE,SilovkaVT)+VLOOKUP(Sazba&amp;"Kč/MWh",'Ceny NN 2022'!B314:E492,MATCH(Distributor,'Ceny NN 2022'!B301:E301,0),FALSE))+12*(Pausal+(VLOOKUP(Sazba&amp;Jistic,'Ceny NN 2022'!B302:E489,MATCH(Distributor,'Ceny NN 2022'!B301:E301,0),FALSE)*IFERROR(IF(SEARCH("každou",Jistic)&gt;0,Amper),1)))+(SpotrebaVT+SpotrebaNT)*(DanZElektriny+SystemoveSluzby)+MIN(Faze*Amper*OZEzaOM*12,(SpotrebaVT+SpotrebaNT)*OZEzaMWh)+OTE)*(1+DPH),"Zadejte vstupní údaje")</f>
        <v>Zadejte vstupní údaje</v>
      </c>
    </row>
    <row r="29" spans="1:10" ht="15" x14ac:dyDescent="0.25">
      <c r="A29" s="100"/>
    </row>
    <row r="30" spans="1:10" ht="16.5" customHeight="1" thickBot="1" x14ac:dyDescent="0.3">
      <c r="A30" s="95"/>
      <c r="B30" s="97" t="s">
        <v>241</v>
      </c>
    </row>
    <row r="31" spans="1:10" ht="15.75" hidden="1" thickTop="1" x14ac:dyDescent="0.25">
      <c r="A31" s="100" t="s">
        <v>235</v>
      </c>
      <c r="B31" s="99" t="str">
        <f>IFERROR(B28/12,"Zadejte vstupní údaje")</f>
        <v>Zadejte vstupní údaje</v>
      </c>
    </row>
    <row r="32" spans="1:10" ht="15" hidden="1" x14ac:dyDescent="0.25">
      <c r="A32" s="100" t="s">
        <v>242</v>
      </c>
      <c r="B32" s="99" t="str">
        <f>IFERROR(ROUNDUP(B31,-2),"Zadejte vstupní údaje")</f>
        <v>Zadejte vstupní údaje</v>
      </c>
      <c r="C32" s="101" t="s">
        <v>315</v>
      </c>
    </row>
    <row r="33" spans="1:3" ht="15.75" thickTop="1" x14ac:dyDescent="0.25">
      <c r="A33" s="100" t="s">
        <v>242</v>
      </c>
      <c r="B33" s="108" t="str">
        <f>IFERROR(TEXT(B32*0.85,"# ##0")&amp;" - "&amp;TEXT(B32*1.15,"# ##0"),"Zadejte vstupní údaje")</f>
        <v>Zadejte vstupní údaje</v>
      </c>
      <c r="C33" s="101" t="s">
        <v>336</v>
      </c>
    </row>
  </sheetData>
  <sheetProtection algorithmName="SHA-512" hashValue="X0ehbQED2uiB1ZSjQz2Z1iA5y1Xs/oSn8jE3YqqbniIUfYK0r+YtW3ynXe51Hyz30XlDpwfKoQjPZTrUZwx69g==" saltValue="IHrWK8il2WDt4dCp1FDfaQ==" spinCount="100000" sheet="1" objects="1" scenarios="1" selectLockedCells="1"/>
  <conditionalFormatting sqref="A19:C19 A24:C24">
    <cfRule type="expression" dxfId="8" priority="5">
      <formula>OR(Vyuziti="",Vyuziti=BytSMalouSpotrebou)</formula>
    </cfRule>
  </conditionalFormatting>
  <conditionalFormatting sqref="A23:C24">
    <cfRule type="expression" dxfId="7" priority="2">
      <formula>Produkt=SPOT</formula>
    </cfRule>
  </conditionalFormatting>
  <conditionalFormatting sqref="A25:C25">
    <cfRule type="expression" dxfId="6" priority="1">
      <formula>Produkt&lt;&gt;SPOT</formula>
    </cfRule>
  </conditionalFormatting>
  <dataValidations count="3">
    <dataValidation type="list" allowBlank="1" showInputMessage="1" showErrorMessage="1" sqref="B9" xr:uid="{D17F099C-D66E-4AB8-B394-263746E723FB}">
      <formula1>INDIRECT(B8)</formula1>
    </dataValidation>
    <dataValidation type="whole" allowBlank="1" showInputMessage="1" showErrorMessage="1" sqref="B11" xr:uid="{DB059C67-C18A-4C41-8801-07F1650EB2DE}">
      <formula1>1</formula1>
      <formula2>100</formula2>
    </dataValidation>
    <dataValidation type="decimal" operator="greaterThanOrEqual" allowBlank="1" showInputMessage="1" showErrorMessage="1" sqref="B23 B24" xr:uid="{F0AC9FE6-78F5-40F0-B72F-DC189BD370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32D3C6-99F0-4B86-B97A-701EF72C2B0D}">
          <x14:formula1>
            <xm:f>'Ceny NN 2022'!$L$1:$L$10</xm:f>
          </x14:formula1>
          <xm:sqref>B8</xm:sqref>
        </x14:dataValidation>
        <x14:dataValidation type="list" allowBlank="1" showInputMessage="1" showErrorMessage="1" xr:uid="{9ED2D08C-42BA-4602-8B71-55D5503B002B}">
          <x14:formula1>
            <xm:f>'Ceny NN 2022'!$C$301:$E$301</xm:f>
          </x14:formula1>
          <xm:sqref>B7</xm:sqref>
        </x14:dataValidation>
        <x14:dataValidation type="list" allowBlank="1" showInputMessage="1" showErrorMessage="1" xr:uid="{2BAB32A2-F5C6-413B-B56E-B8737CAA588D}">
          <x14:formula1>
            <xm:f>Parametry!$A$21:$A$23</xm:f>
          </x14:formula1>
          <xm:sqref>B14</xm:sqref>
        </x14:dataValidation>
        <x14:dataValidation type="list" allowBlank="1" showInputMessage="1" showErrorMessage="1" xr:uid="{3C7001F0-757C-4267-A213-C5BC1C1EC4FB}">
          <x14:formula1>
            <xm:f>Parametry!$A$16:$A$17</xm:f>
          </x14:formula1>
          <xm:sqref>B10</xm:sqref>
        </x14:dataValidation>
        <x14:dataValidation type="list" allowBlank="1" showInputMessage="1" showErrorMessage="1" xr:uid="{2C4416E2-21C5-4A15-9F2B-3A516CD756FF}">
          <x14:formula1>
            <xm:f>Parametry!$A$2:$A$3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150F-F8D2-4FA6-B2F1-913DB5B0DE06}">
  <sheetPr codeName="List3">
    <tabColor theme="8"/>
  </sheetPr>
  <dimension ref="A1:J26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96" bestFit="1" customWidth="1"/>
    <col min="2" max="2" width="60.375" style="96" bestFit="1" customWidth="1"/>
    <col min="3" max="16384" width="9" style="96"/>
  </cols>
  <sheetData>
    <row r="1" spans="1:10" ht="23.25" x14ac:dyDescent="0.35">
      <c r="A1" s="106" t="s">
        <v>600</v>
      </c>
    </row>
    <row r="3" spans="1:10" ht="17.25" thickBot="1" x14ac:dyDescent="0.3">
      <c r="B3" s="97" t="s">
        <v>282</v>
      </c>
    </row>
    <row r="4" spans="1:10" ht="15" thickTop="1" x14ac:dyDescent="0.2">
      <c r="A4" s="95" t="s">
        <v>283</v>
      </c>
      <c r="B4" s="94"/>
    </row>
    <row r="6" spans="1:10" ht="17.25" hidden="1" thickBot="1" x14ac:dyDescent="0.3">
      <c r="B6" s="97" t="s">
        <v>238</v>
      </c>
    </row>
    <row r="7" spans="1:10" ht="15" hidden="1" thickTop="1" x14ac:dyDescent="0.2">
      <c r="A7" s="95" t="s">
        <v>317</v>
      </c>
      <c r="B7" s="111" t="s">
        <v>246</v>
      </c>
    </row>
    <row r="8" spans="1:10" hidden="1" x14ac:dyDescent="0.2">
      <c r="A8" s="95"/>
    </row>
    <row r="9" spans="1:10" ht="17.25" thickBot="1" x14ac:dyDescent="0.3">
      <c r="A9" s="95"/>
      <c r="B9" s="104" t="s">
        <v>271</v>
      </c>
    </row>
    <row r="10" spans="1:10" ht="15" thickTop="1" x14ac:dyDescent="0.2">
      <c r="A10" s="95" t="s">
        <v>293</v>
      </c>
      <c r="B10" s="82"/>
    </row>
    <row r="11" spans="1:10" x14ac:dyDescent="0.2">
      <c r="A11" s="95"/>
    </row>
    <row r="12" spans="1:10" ht="17.25" hidden="1" thickBot="1" x14ac:dyDescent="0.3">
      <c r="A12" s="95"/>
      <c r="B12" s="104" t="s">
        <v>239</v>
      </c>
    </row>
    <row r="13" spans="1:10" ht="15" hidden="1" thickTop="1" x14ac:dyDescent="0.2">
      <c r="A13" s="95" t="s">
        <v>262</v>
      </c>
      <c r="B13" s="109" t="e">
        <f>VLOOKUP(VyuzitiP,TabulkaVyuzitiP,2,FALSE)</f>
        <v>#N/A</v>
      </c>
      <c r="C13" s="101"/>
    </row>
    <row r="14" spans="1:10" hidden="1" x14ac:dyDescent="0.2">
      <c r="A14" s="95"/>
    </row>
    <row r="15" spans="1:10" ht="17.25" thickBot="1" x14ac:dyDescent="0.3">
      <c r="A15" s="95"/>
      <c r="B15" s="104" t="s">
        <v>240</v>
      </c>
    </row>
    <row r="16" spans="1:10" ht="15" hidden="1" thickTop="1" x14ac:dyDescent="0.2">
      <c r="A16" s="95" t="s">
        <v>232</v>
      </c>
      <c r="B16" s="110">
        <f>PausalZjednoduseny</f>
        <v>100</v>
      </c>
      <c r="C16" s="102"/>
      <c r="D16" s="103"/>
      <c r="E16" s="103"/>
      <c r="F16" s="103"/>
      <c r="G16" s="103"/>
      <c r="H16" s="103"/>
      <c r="I16" s="103"/>
      <c r="J16" s="103"/>
    </row>
    <row r="17" spans="1:3" ht="15" thickTop="1" x14ac:dyDescent="0.2">
      <c r="A17" s="95" t="s">
        <v>263</v>
      </c>
      <c r="B17" s="83"/>
      <c r="C17" s="101" t="s">
        <v>312</v>
      </c>
    </row>
    <row r="18" spans="1:3" x14ac:dyDescent="0.2">
      <c r="A18" s="95" t="s">
        <v>263</v>
      </c>
      <c r="B18" s="84">
        <f>CenaSpotZP+PrirazkaZP</f>
        <v>4516.16</v>
      </c>
      <c r="C18" s="101" t="s">
        <v>323</v>
      </c>
    </row>
    <row r="19" spans="1:3" x14ac:dyDescent="0.2">
      <c r="A19" s="95"/>
    </row>
    <row r="20" spans="1:3" ht="17.25" thickBot="1" x14ac:dyDescent="0.3">
      <c r="A20" s="95"/>
      <c r="B20" s="97" t="s">
        <v>314</v>
      </c>
    </row>
    <row r="21" spans="1:3" ht="15" thickTop="1" x14ac:dyDescent="0.2">
      <c r="A21" s="98" t="s">
        <v>313</v>
      </c>
      <c r="B21" s="99" t="str">
        <f>IFERROR((SpotrebaP*(IF(ProduktP=SPOT,CenaSpotZP+PrirazkaZP,CenaP)+INDEX('CR 2022_plyn'!C5:M11,COUNTIF('CR 2022_plyn'!A5:A11,"&lt;"&amp;SpotrebaP),MATCH(DistributorP,'CR 2022_plyn'!B2:L2,0)))+12*(PausalP+INDEX('CR 2022_plyn'!E5:O11,COUNTIF('CR 2022_plyn'!A5:A11,"&lt;"&amp;SpotrebaP),MATCH(DistributorP,'CR 2022_plyn'!B2:L2,0)))+SpotrebaP*OTEP)*(1+DPH),"Zadejte vstupní údaje")</f>
        <v>Zadejte vstupní údaje</v>
      </c>
    </row>
    <row r="22" spans="1:3" ht="15" x14ac:dyDescent="0.25">
      <c r="A22" s="100"/>
    </row>
    <row r="23" spans="1:3" ht="17.25" thickBot="1" x14ac:dyDescent="0.3">
      <c r="A23" s="100"/>
      <c r="B23" s="97" t="s">
        <v>241</v>
      </c>
    </row>
    <row r="24" spans="1:3" ht="15.75" hidden="1" thickTop="1" x14ac:dyDescent="0.25">
      <c r="A24" s="100" t="s">
        <v>235</v>
      </c>
      <c r="B24" s="99" t="str">
        <f>IFERROR(B21/12,"Zadejte vstupní údaje")</f>
        <v>Zadejte vstupní údaje</v>
      </c>
    </row>
    <row r="25" spans="1:3" ht="15" hidden="1" x14ac:dyDescent="0.25">
      <c r="A25" s="100" t="s">
        <v>242</v>
      </c>
      <c r="B25" s="99" t="str">
        <f>IFERROR(ROUNDUP(B24,-2),"Zadejte vstupní údaje")</f>
        <v>Zadejte vstupní údaje</v>
      </c>
      <c r="C25" s="101" t="s">
        <v>315</v>
      </c>
    </row>
    <row r="26" spans="1:3" ht="15.75" thickTop="1" x14ac:dyDescent="0.25">
      <c r="A26" s="100" t="s">
        <v>242</v>
      </c>
      <c r="B26" s="108" t="str">
        <f>IFERROR(TEXT(B25*0.85,"# ##0")&amp;" - "&amp;TEXT(B25*1.15,"# ##0"),"Zadejte vstupní údaje")</f>
        <v>Zadejte vstupní údaje</v>
      </c>
      <c r="C26" s="101" t="s">
        <v>336</v>
      </c>
    </row>
  </sheetData>
  <sheetProtection algorithmName="SHA-512" hashValue="tMlR37nUPTZk4ylt/KZ0WSugqEZxQvj7EKgj3xSZsYyJD9lEpckUqAgRWtwESsgBXycm3745uOHT5ALUIyoddA==" saltValue="YHcAOSJDPHzJiRh24N1Tyw==" spinCount="100000" sheet="1" objects="1" scenarios="1" selectLockedCells="1"/>
  <conditionalFormatting sqref="A17:C17">
    <cfRule type="expression" dxfId="5" priority="2">
      <formula>ProduktP=SPOT</formula>
    </cfRule>
  </conditionalFormatting>
  <conditionalFormatting sqref="A18:C18">
    <cfRule type="expression" dxfId="4" priority="1">
      <formula>ProduktP&lt;&gt;SPOT</formula>
    </cfRule>
  </conditionalFormatting>
  <dataValidations count="1">
    <dataValidation type="decimal" operator="greaterThanOrEqual" allowBlank="1" showInputMessage="1" showErrorMessage="1" sqref="B17:B18" xr:uid="{30B5D71B-D5A5-4F20-80D8-E5A5C90DA129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0C4A6A-B34C-497E-851D-0C91D474C272}">
          <x14:formula1>
            <xm:f>'CR 2022_plyn'!$B$1:$D$1</xm:f>
          </x14:formula1>
          <xm:sqref>B7</xm:sqref>
        </x14:dataValidation>
        <x14:dataValidation type="list" allowBlank="1" showInputMessage="1" showErrorMessage="1" xr:uid="{03617C93-8160-4FF8-83E4-A0CD77D6E93D}">
          <x14:formula1>
            <xm:f>Parametry!$A$2:$A$3</xm:f>
          </x14:formula1>
          <xm:sqref>B4</xm:sqref>
        </x14:dataValidation>
        <x14:dataValidation type="list" allowBlank="1" showInputMessage="1" showErrorMessage="1" xr:uid="{943E5710-C52D-48A2-8F16-7552244431B0}">
          <x14:formula1>
            <xm:f>Parametry!$A$28:$A$30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55D2-2C5C-47C3-B75D-0F9946530C29}">
  <sheetPr codeName="List4">
    <tabColor theme="3"/>
  </sheetPr>
  <dimension ref="A1:J25"/>
  <sheetViews>
    <sheetView showGridLines="0" workbookViewId="0">
      <selection activeCell="B4" sqref="B4"/>
    </sheetView>
  </sheetViews>
  <sheetFormatPr defaultRowHeight="14.25" x14ac:dyDescent="0.2"/>
  <cols>
    <col min="1" max="1" width="49.625" style="96" bestFit="1" customWidth="1"/>
    <col min="2" max="2" width="31" style="96" bestFit="1" customWidth="1"/>
    <col min="3" max="16384" width="9" style="96"/>
  </cols>
  <sheetData>
    <row r="1" spans="1:3" ht="24" thickBot="1" x14ac:dyDescent="0.4">
      <c r="A1" s="106" t="s">
        <v>294</v>
      </c>
      <c r="B1" s="107" t="s">
        <v>236</v>
      </c>
    </row>
    <row r="2" spans="1:3" ht="15" thickTop="1" x14ac:dyDescent="0.2"/>
    <row r="3" spans="1:3" ht="17.25" thickBot="1" x14ac:dyDescent="0.3">
      <c r="B3" s="97" t="s">
        <v>332</v>
      </c>
    </row>
    <row r="4" spans="1:3" ht="15" thickTop="1" x14ac:dyDescent="0.2">
      <c r="A4" s="95" t="s">
        <v>317</v>
      </c>
      <c r="B4" s="82"/>
    </row>
    <row r="5" spans="1:3" x14ac:dyDescent="0.2">
      <c r="A5" s="95" t="s">
        <v>80</v>
      </c>
      <c r="B5" s="82"/>
    </row>
    <row r="6" spans="1:3" x14ac:dyDescent="0.2">
      <c r="A6" s="95" t="s">
        <v>79</v>
      </c>
      <c r="B6" s="82"/>
    </row>
    <row r="7" spans="1:3" hidden="1" x14ac:dyDescent="0.2">
      <c r="A7" s="95" t="s">
        <v>234</v>
      </c>
      <c r="B7" s="82"/>
    </row>
    <row r="8" spans="1:3" x14ac:dyDescent="0.2">
      <c r="A8" s="95" t="s">
        <v>321</v>
      </c>
      <c r="B8" s="82"/>
    </row>
    <row r="9" spans="1:3" x14ac:dyDescent="0.2">
      <c r="A9" s="95"/>
    </row>
    <row r="10" spans="1:3" ht="17.25" thickBot="1" x14ac:dyDescent="0.3">
      <c r="A10" s="95"/>
      <c r="B10" s="104" t="s">
        <v>239</v>
      </c>
    </row>
    <row r="11" spans="1:3" ht="15" thickTop="1" x14ac:dyDescent="0.2">
      <c r="A11" s="95" t="str">
        <f>"Očekávaná roční spotřeba"&amp;IF(OR(Sazba2="D_01_d",Sazba2="D_02_d",Sazba2="C_01_d",Sazba2="C_02_d",Sazba2="C_03_d",Sazba2="C_62_d"),""," ve vysokém tarifu")&amp;" [MWh]"</f>
        <v>Očekávaná roční spotřeba ve vysokém tarifu [MWh]</v>
      </c>
      <c r="B11" s="85"/>
      <c r="C11" s="101" t="s">
        <v>326</v>
      </c>
    </row>
    <row r="12" spans="1:3" x14ac:dyDescent="0.2">
      <c r="A12" s="95" t="s">
        <v>237</v>
      </c>
      <c r="B12" s="85"/>
      <c r="C12" s="101" t="s">
        <v>326</v>
      </c>
    </row>
    <row r="13" spans="1:3" x14ac:dyDescent="0.2">
      <c r="A13" s="95"/>
    </row>
    <row r="14" spans="1:3" ht="17.25" thickBot="1" x14ac:dyDescent="0.3">
      <c r="A14" s="95"/>
      <c r="B14" s="104" t="s">
        <v>240</v>
      </c>
    </row>
    <row r="15" spans="1:3" ht="15" thickTop="1" x14ac:dyDescent="0.2">
      <c r="A15" s="95" t="str">
        <f>"Cena silové elektřiny"&amp;IF(OR(Sazba2="D_01_d",Sazba2="D_02_d",Sazba2="C_01_d",Sazba2="C_02_d",Sazba2="C_03_d",Sazba2="C_62_d"),""," ve vysokém tarifu")&amp;" bez DPH [Kč/MWh]"</f>
        <v>Cena silové elektřiny ve vysokém tarifu bez DPH [Kč/MWh]</v>
      </c>
      <c r="B15" s="83"/>
      <c r="C15" s="101" t="s">
        <v>312</v>
      </c>
    </row>
    <row r="16" spans="1:3" x14ac:dyDescent="0.2">
      <c r="A16" s="95" t="s">
        <v>233</v>
      </c>
      <c r="B16" s="83"/>
      <c r="C16" s="101" t="s">
        <v>312</v>
      </c>
    </row>
    <row r="17" spans="1:10" x14ac:dyDescent="0.2">
      <c r="A17" s="95" t="s">
        <v>325</v>
      </c>
      <c r="B17" s="83"/>
      <c r="C17" s="102" t="s">
        <v>303</v>
      </c>
      <c r="D17" s="103"/>
      <c r="E17" s="103"/>
      <c r="F17" s="103"/>
      <c r="G17" s="103"/>
      <c r="H17" s="103"/>
      <c r="I17" s="103"/>
      <c r="J17" s="103"/>
    </row>
    <row r="18" spans="1:10" x14ac:dyDescent="0.2">
      <c r="A18" s="95"/>
    </row>
    <row r="19" spans="1:10" ht="17.25" thickBot="1" x14ac:dyDescent="0.3">
      <c r="A19" s="95"/>
      <c r="B19" s="97" t="s">
        <v>314</v>
      </c>
    </row>
    <row r="20" spans="1:10" ht="15" thickTop="1" x14ac:dyDescent="0.2">
      <c r="A20" s="98" t="s">
        <v>313</v>
      </c>
      <c r="B20" s="99" t="str">
        <f>IFERROR((IF(OR(Sazba2="D_01_d",Sazba2="D_02_d",Sazba2="C_01_d",Sazba2="C_02_d",Sazba2="C_03_d",Sazba2="C_62_d"),0,SpotrebaNT2*(SilovkaNT2+VLOOKUP(Sazba2&amp;"NTKč/MWh",'Ceny NN 2022'!B89:E495,MATCH(Distributor2,'Ceny NN 2022'!B301:E301,0),FALSE)))+SpotrebaVT2*(SilovkaVT2+VLOOKUP(Sazba2&amp;"Kč/MWh",'Ceny NN 2022'!B23:E492,MATCH(Distributor2,'Ceny NN 2022'!B301:E301,0),FALSE))+12*(Pausal2+(VLOOKUP(Sazba2&amp;Jistic2,'Ceny NN 2022'!B7:E489,MATCH(Distributor2,'Ceny NN 2022'!B301:E301,0),FALSE)*IFERROR(IF(SEARCH("každou",Jistic2)&gt;0,Amper2),1)))+(SpotrebaVT2+SpotrebaNT2)*(DanZElektriny+SystemoveSluzby)+MIN(Faze2*Amper2*OZEzaOM*12,(SpotrebaVT2+SpotrebaNT2)*OZEzaMWh)+OTE)*(1+DPH),"Zadejte vstupní údaje")</f>
        <v>Zadejte vstupní údaje</v>
      </c>
    </row>
    <row r="21" spans="1:10" ht="15" x14ac:dyDescent="0.25">
      <c r="A21" s="100"/>
    </row>
    <row r="22" spans="1:10" ht="17.25" thickBot="1" x14ac:dyDescent="0.3">
      <c r="A22" s="100"/>
      <c r="B22" s="97" t="s">
        <v>241</v>
      </c>
    </row>
    <row r="23" spans="1:10" ht="15.75" hidden="1" thickTop="1" x14ac:dyDescent="0.25">
      <c r="A23" s="100" t="s">
        <v>235</v>
      </c>
      <c r="B23" s="99" t="str">
        <f>IFERROR(B20/12,"Zadejte vstupní údaje")</f>
        <v>Zadejte vstupní údaje</v>
      </c>
    </row>
    <row r="24" spans="1:10" ht="15.75" thickTop="1" x14ac:dyDescent="0.25">
      <c r="A24" s="100" t="s">
        <v>242</v>
      </c>
      <c r="B24" s="99" t="str">
        <f>IFERROR(ROUNDUP(B23,-2),"Zadejte vstupní údaje")</f>
        <v>Zadejte vstupní údaje</v>
      </c>
      <c r="C24" s="101" t="s">
        <v>336</v>
      </c>
    </row>
    <row r="25" spans="1:10" x14ac:dyDescent="0.2">
      <c r="B25" s="95"/>
    </row>
  </sheetData>
  <sheetProtection algorithmName="SHA-512" hashValue="ZgUOkS6JxGP0OIZjbrtUnKVcVUYnHkouujzMdL+ZTfP85vuX+7f2F6wpV5j150ObVcPw1EcYgQrYxcZYRSBnoA==" saltValue="D7gVp3b/+ixn5ecT6/o5NQ==" spinCount="100000" sheet="1" objects="1" scenarios="1" selectLockedCells="1"/>
  <conditionalFormatting sqref="A12:C12 A16:C16">
    <cfRule type="expression" dxfId="3" priority="4">
      <formula>OR(Sazba2="D_01_d",Sazba2="D_02_d",Sazba2="C_01_d",Sazba2="C_02_d",Sazba2="C_03_d",Sazba2="C_62_d")</formula>
    </cfRule>
  </conditionalFormatting>
  <conditionalFormatting sqref="A8:C8">
    <cfRule type="expression" dxfId="2" priority="1">
      <formula>ISERR(SEARCH("každou",Jistic2))</formula>
    </cfRule>
  </conditionalFormatting>
  <dataValidations count="3">
    <dataValidation type="list" allowBlank="1" showInputMessage="1" showErrorMessage="1" sqref="B6" xr:uid="{9777833B-78CA-429B-90C9-A85B6C11D579}">
      <formula1>INDIRECT(B5)</formula1>
    </dataValidation>
    <dataValidation type="whole" operator="greaterThanOrEqual" allowBlank="1" showInputMessage="1" showErrorMessage="1" sqref="B8" xr:uid="{2A83FFEB-81F8-497A-A509-B25015619E2C}">
      <formula1>0</formula1>
    </dataValidation>
    <dataValidation type="decimal" operator="greaterThanOrEqual" allowBlank="1" showInputMessage="1" showErrorMessage="1" sqref="B11 B12 B15 B16 B17" xr:uid="{AF1BE56E-2D16-4F60-84CA-3017FA11DC5D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1CBDB-B96F-4EA0-BA1C-B1AEAE05F4D3}">
          <x14:formula1>
            <xm:f>'Ceny NN 2022'!$C$301:$E$301</xm:f>
          </x14:formula1>
          <xm:sqref>B4</xm:sqref>
        </x14:dataValidation>
        <x14:dataValidation type="list" allowBlank="1" showInputMessage="1" showErrorMessage="1" xr:uid="{D70F3FB7-92FB-4331-87D8-A74619B41C1B}">
          <x14:formula1>
            <xm:f>'Ceny NN 2022'!$L$1:$L$21</xm:f>
          </x14:formula1>
          <xm:sqref>B5</xm:sqref>
        </x14:dataValidation>
        <x14:dataValidation type="list" allowBlank="1" showInputMessage="1" showErrorMessage="1" xr:uid="{9E99839A-1865-490E-AF2E-AC86DBD8360F}">
          <x14:formula1>
            <xm:f>Parametry!$A$16:$A$17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73E-F039-4B31-BC27-0A3559AFF7C6}">
  <sheetPr codeName="List5">
    <tabColor theme="3"/>
  </sheetPr>
  <dimension ref="A1:J25"/>
  <sheetViews>
    <sheetView showGridLines="0" workbookViewId="0">
      <selection activeCell="B4" sqref="B4"/>
    </sheetView>
  </sheetViews>
  <sheetFormatPr defaultRowHeight="14.25" x14ac:dyDescent="0.2"/>
  <cols>
    <col min="1" max="1" width="49.625" style="96" bestFit="1" customWidth="1"/>
    <col min="2" max="2" width="31" style="96" bestFit="1" customWidth="1"/>
    <col min="3" max="16384" width="9" style="96"/>
  </cols>
  <sheetData>
    <row r="1" spans="1:3" ht="24" thickBot="1" x14ac:dyDescent="0.4">
      <c r="A1" s="106" t="s">
        <v>294</v>
      </c>
      <c r="B1" s="107" t="s">
        <v>267</v>
      </c>
    </row>
    <row r="2" spans="1:3" ht="15" thickTop="1" x14ac:dyDescent="0.2"/>
    <row r="3" spans="1:3" ht="17.25" thickBot="1" x14ac:dyDescent="0.3">
      <c r="B3" s="97" t="s">
        <v>332</v>
      </c>
    </row>
    <row r="4" spans="1:3" ht="15" thickTop="1" x14ac:dyDescent="0.2">
      <c r="A4" s="95" t="s">
        <v>317</v>
      </c>
      <c r="B4" s="82"/>
    </row>
    <row r="5" spans="1:3" x14ac:dyDescent="0.2">
      <c r="A5" s="95" t="s">
        <v>80</v>
      </c>
      <c r="B5" s="82"/>
    </row>
    <row r="6" spans="1:3" x14ac:dyDescent="0.2">
      <c r="A6" s="95" t="s">
        <v>79</v>
      </c>
      <c r="B6" s="82"/>
    </row>
    <row r="7" spans="1:3" hidden="1" x14ac:dyDescent="0.2">
      <c r="A7" s="95" t="s">
        <v>234</v>
      </c>
      <c r="B7" s="82"/>
    </row>
    <row r="8" spans="1:3" x14ac:dyDescent="0.2">
      <c r="A8" s="95" t="s">
        <v>321</v>
      </c>
      <c r="B8" s="82"/>
    </row>
    <row r="9" spans="1:3" x14ac:dyDescent="0.2">
      <c r="A9" s="95"/>
    </row>
    <row r="10" spans="1:3" ht="17.25" thickBot="1" x14ac:dyDescent="0.3">
      <c r="A10" s="95"/>
      <c r="B10" s="104" t="s">
        <v>239</v>
      </c>
    </row>
    <row r="11" spans="1:3" ht="15" thickTop="1" x14ac:dyDescent="0.2">
      <c r="A11" s="95" t="str">
        <f>"Očekávaná roční spotřeba"&amp;IF(OR(Sazba3="D_01_d",Sazba3="D_02_d",Sazba3="C_01_d",Sazba3="C_02_d",Sazba3="C_03_d",Sazba3="C_62_d"),""," ve vysokém tarifu")&amp;" [MWh]"</f>
        <v>Očekávaná roční spotřeba ve vysokém tarifu [MWh]</v>
      </c>
      <c r="B11" s="85"/>
      <c r="C11" s="101" t="s">
        <v>326</v>
      </c>
    </row>
    <row r="12" spans="1:3" x14ac:dyDescent="0.2">
      <c r="A12" s="95" t="s">
        <v>237</v>
      </c>
      <c r="B12" s="85"/>
      <c r="C12" s="101" t="s">
        <v>326</v>
      </c>
    </row>
    <row r="13" spans="1:3" x14ac:dyDescent="0.2">
      <c r="A13" s="95"/>
    </row>
    <row r="14" spans="1:3" ht="17.25" thickBot="1" x14ac:dyDescent="0.3">
      <c r="A14" s="95"/>
      <c r="B14" s="104" t="s">
        <v>240</v>
      </c>
    </row>
    <row r="15" spans="1:3" ht="15" thickTop="1" x14ac:dyDescent="0.2">
      <c r="A15" s="95" t="s">
        <v>337</v>
      </c>
      <c r="B15" s="105">
        <f>CenaSpotEE</f>
        <v>8412.94</v>
      </c>
      <c r="C15" s="101" t="s">
        <v>330</v>
      </c>
    </row>
    <row r="16" spans="1:3" x14ac:dyDescent="0.2">
      <c r="A16" s="95" t="s">
        <v>329</v>
      </c>
      <c r="B16" s="86"/>
      <c r="C16" s="101" t="s">
        <v>331</v>
      </c>
    </row>
    <row r="17" spans="1:10" x14ac:dyDescent="0.2">
      <c r="A17" s="95" t="s">
        <v>325</v>
      </c>
      <c r="B17" s="83"/>
      <c r="C17" s="102" t="s">
        <v>303</v>
      </c>
      <c r="D17" s="103"/>
      <c r="E17" s="103"/>
      <c r="F17" s="103"/>
      <c r="G17" s="103"/>
      <c r="H17" s="103"/>
      <c r="I17" s="103"/>
      <c r="J17" s="103"/>
    </row>
    <row r="18" spans="1:10" x14ac:dyDescent="0.2">
      <c r="A18" s="95"/>
    </row>
    <row r="19" spans="1:10" ht="17.25" thickBot="1" x14ac:dyDescent="0.3">
      <c r="A19" s="95"/>
      <c r="B19" s="97" t="s">
        <v>314</v>
      </c>
    </row>
    <row r="20" spans="1:10" ht="15" thickTop="1" x14ac:dyDescent="0.2">
      <c r="A20" s="98" t="s">
        <v>313</v>
      </c>
      <c r="B20" s="99" t="str">
        <f>IFERROR((IF(OR(Sazba3="D_01_d",Sazba3="D_02_d",Sazba3="C_01_d",Sazba3="C_02_d",Sazba3="C_03_d",Sazba3="C_62_d"),0,SpotrebaNT3*(CenaSpotEE+Prirazka3+VLOOKUP(Sazba3&amp;"NTKč/MWh",'Ceny NN 2022'!B89:E495,MATCH(Distributor3,'Ceny NN 2022'!B301:E301,0),FALSE)))+SpotrebaVT3*(CenaSpotEE+Prirazka3+VLOOKUP(Sazba3&amp;"Kč/MWh",'Ceny NN 2022'!B23:E492,MATCH(Distributor3,'Ceny NN 2022'!B301:E301,0),FALSE))+12*(Pausal3+(VLOOKUP(Sazba3&amp;Jistic3,'Ceny NN 2022'!B7:E489,MATCH(Distributor3,'Ceny NN 2022'!B301:E301,0),FALSE)*IFERROR(IF(SEARCH("každou",Jistic3)&gt;0,Amper3),1)))+(SpotrebaVT3+SpotrebaNT3)*(DanZElektriny+SystemoveSluzby)+MIN(Faze3*Amper3*OZEzaOM*12,(SpotrebaVT3+SpotrebaNT3)*OZEzaMWh)+OTE)*(1+DPH),"Zadejte vstupní údaje")</f>
        <v>Zadejte vstupní údaje</v>
      </c>
    </row>
    <row r="21" spans="1:10" ht="15" x14ac:dyDescent="0.25">
      <c r="A21" s="100"/>
    </row>
    <row r="22" spans="1:10" ht="17.25" thickBot="1" x14ac:dyDescent="0.3">
      <c r="A22" s="100"/>
      <c r="B22" s="97" t="s">
        <v>241</v>
      </c>
    </row>
    <row r="23" spans="1:10" ht="15.75" hidden="1" thickTop="1" x14ac:dyDescent="0.25">
      <c r="A23" s="100" t="s">
        <v>235</v>
      </c>
      <c r="B23" s="99" t="str">
        <f>IFERROR(B20/12,"Zadejte vstupní údaje")</f>
        <v>Zadejte vstupní údaje</v>
      </c>
    </row>
    <row r="24" spans="1:10" ht="15.75" thickTop="1" x14ac:dyDescent="0.25">
      <c r="A24" s="100" t="s">
        <v>242</v>
      </c>
      <c r="B24" s="99" t="str">
        <f>IFERROR(ROUNDUP(B23,-2),"Zadejte vstupní údaje")</f>
        <v>Zadejte vstupní údaje</v>
      </c>
      <c r="C24" s="101" t="s">
        <v>336</v>
      </c>
    </row>
    <row r="25" spans="1:10" x14ac:dyDescent="0.2">
      <c r="B25" s="95"/>
    </row>
  </sheetData>
  <sheetProtection algorithmName="SHA-512" hashValue="i96Arc3l7stHZ1BjgolceliQV3sn+wCyrCQ1pjROsr15IYj5gf9pqa8vdi1I9KAYUI6U8k8rumq037bNDqdOLQ==" saltValue="ZvxpOSbziBzOcdrl/dOdYA==" spinCount="100000" sheet="1" objects="1" scenarios="1" selectLockedCells="1"/>
  <conditionalFormatting sqref="A12:C12">
    <cfRule type="expression" dxfId="1" priority="3">
      <formula>OR(Sazba3="D_01_d",Sazba3="D_02_d",Sazba3="C_01_d",Sazba3="C_02_d",Sazba3="C_03_d",Sazba3="C_62_d")</formula>
    </cfRule>
  </conditionalFormatting>
  <conditionalFormatting sqref="A8:C8">
    <cfRule type="expression" dxfId="0" priority="1">
      <formula>ISERR(SEARCH("každou",Jistic3))</formula>
    </cfRule>
  </conditionalFormatting>
  <dataValidations count="3">
    <dataValidation type="list" allowBlank="1" showInputMessage="1" showErrorMessage="1" sqref="B6" xr:uid="{C7296D03-D095-4060-B7F2-B14DEAF6CB87}">
      <formula1>INDIRECT(B5)</formula1>
    </dataValidation>
    <dataValidation type="whole" operator="greaterThanOrEqual" allowBlank="1" showInputMessage="1" showErrorMessage="1" sqref="B8" xr:uid="{A103F56A-79BF-4021-928C-326C4FD19AC7}">
      <formula1>0</formula1>
    </dataValidation>
    <dataValidation type="decimal" operator="greaterThanOrEqual" allowBlank="1" showInputMessage="1" showErrorMessage="1" sqref="B11:B12 B16:B17" xr:uid="{58483D04-F21D-4C7B-B37C-D84BC06CA622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3D4605-E6C7-4FCE-A740-AE1D48CFC4F8}">
          <x14:formula1>
            <xm:f>'Ceny NN 2022'!$L$1:$L$21</xm:f>
          </x14:formula1>
          <xm:sqref>B5</xm:sqref>
        </x14:dataValidation>
        <x14:dataValidation type="list" allowBlank="1" showInputMessage="1" showErrorMessage="1" xr:uid="{284CCD0A-66C3-4684-AAA6-EDD91E6BB5D8}">
          <x14:formula1>
            <xm:f>'Ceny NN 2022'!$C$301:$E$301</xm:f>
          </x14:formula1>
          <xm:sqref>B4</xm:sqref>
        </x14:dataValidation>
        <x14:dataValidation type="list" allowBlank="1" showInputMessage="1" showErrorMessage="1" xr:uid="{06859F85-B893-4DAA-918B-D5EB4EDD3192}">
          <x14:formula1>
            <xm:f>Parametry!$A$16:$A$17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9BFF-E52C-41A0-92AD-7843C25182B0}">
  <sheetPr codeName="List6">
    <tabColor theme="8"/>
  </sheetPr>
  <dimension ref="A1:J18"/>
  <sheetViews>
    <sheetView showGridLines="0" workbookViewId="0">
      <selection activeCell="B4" sqref="B4"/>
    </sheetView>
  </sheetViews>
  <sheetFormatPr defaultRowHeight="14.25" x14ac:dyDescent="0.2"/>
  <cols>
    <col min="1" max="1" width="49.625" style="96" bestFit="1" customWidth="1"/>
    <col min="2" max="2" width="31" style="96" bestFit="1" customWidth="1"/>
    <col min="3" max="16384" width="9" style="96"/>
  </cols>
  <sheetData>
    <row r="1" spans="1:10" ht="24" thickBot="1" x14ac:dyDescent="0.4">
      <c r="A1" s="106" t="s">
        <v>295</v>
      </c>
      <c r="B1" s="107" t="s">
        <v>236</v>
      </c>
    </row>
    <row r="2" spans="1:10" ht="15" thickTop="1" x14ac:dyDescent="0.2"/>
    <row r="3" spans="1:10" ht="17.25" thickBot="1" x14ac:dyDescent="0.3">
      <c r="B3" s="97" t="s">
        <v>332</v>
      </c>
    </row>
    <row r="4" spans="1:10" ht="15" thickTop="1" x14ac:dyDescent="0.2">
      <c r="A4" s="95" t="s">
        <v>317</v>
      </c>
      <c r="B4" s="82"/>
    </row>
    <row r="5" spans="1:10" x14ac:dyDescent="0.2">
      <c r="A5" s="95"/>
    </row>
    <row r="6" spans="1:10" ht="17.25" thickBot="1" x14ac:dyDescent="0.3">
      <c r="A6" s="95"/>
      <c r="B6" s="104" t="s">
        <v>239</v>
      </c>
    </row>
    <row r="7" spans="1:10" ht="15" thickTop="1" x14ac:dyDescent="0.2">
      <c r="A7" s="95" t="s">
        <v>262</v>
      </c>
      <c r="B7" s="85"/>
      <c r="C7" s="101" t="s">
        <v>326</v>
      </c>
    </row>
    <row r="8" spans="1:10" x14ac:dyDescent="0.2">
      <c r="A8" s="95"/>
    </row>
    <row r="9" spans="1:10" ht="17.25" thickBot="1" x14ac:dyDescent="0.3">
      <c r="A9" s="95"/>
      <c r="B9" s="104" t="s">
        <v>240</v>
      </c>
    </row>
    <row r="10" spans="1:10" ht="15" thickTop="1" x14ac:dyDescent="0.2">
      <c r="A10" s="95" t="s">
        <v>263</v>
      </c>
      <c r="B10" s="83"/>
      <c r="C10" s="101" t="s">
        <v>312</v>
      </c>
    </row>
    <row r="11" spans="1:10" x14ac:dyDescent="0.2">
      <c r="A11" s="95" t="s">
        <v>327</v>
      </c>
      <c r="B11" s="83"/>
      <c r="C11" s="102" t="s">
        <v>328</v>
      </c>
      <c r="D11" s="103"/>
      <c r="E11" s="103"/>
      <c r="F11" s="103"/>
      <c r="G11" s="103"/>
      <c r="H11" s="103"/>
      <c r="I11" s="103"/>
      <c r="J11" s="103"/>
    </row>
    <row r="12" spans="1:10" x14ac:dyDescent="0.2">
      <c r="A12" s="95"/>
    </row>
    <row r="13" spans="1:10" ht="17.25" thickBot="1" x14ac:dyDescent="0.3">
      <c r="A13" s="95"/>
      <c r="B13" s="97" t="s">
        <v>314</v>
      </c>
    </row>
    <row r="14" spans="1:10" ht="15" thickTop="1" x14ac:dyDescent="0.2">
      <c r="A14" s="98" t="s">
        <v>313</v>
      </c>
      <c r="B14" s="99" t="str">
        <f>IFERROR((SpotrebaP2*(CenaP2+INDEX('CR 2022_plyn'!C5:M11,COUNTIF('CR 2022_plyn'!A5:A11,"&lt;"&amp;SpotrebaP2),MATCH(DistributorP2,'CR 2022_plyn'!B2:L2,0)))+12*(PausalP2+INDEX('CR 2022_plyn'!E5:O11,COUNTIF('CR 2022_plyn'!A5:A11,"&lt;"&amp;SpotrebaP2),MATCH(DistributorP2,'CR 2022_plyn'!B2:L2,0)))+SpotrebaP2*OTEP)*(1+DPH),"Zadejte vstupní údaje")</f>
        <v>Zadejte vstupní údaje</v>
      </c>
    </row>
    <row r="15" spans="1:10" ht="15" x14ac:dyDescent="0.25">
      <c r="A15" s="100"/>
    </row>
    <row r="16" spans="1:10" ht="17.25" thickBot="1" x14ac:dyDescent="0.3">
      <c r="A16" s="100"/>
      <c r="B16" s="97" t="s">
        <v>241</v>
      </c>
    </row>
    <row r="17" spans="1:3" ht="15.75" hidden="1" thickTop="1" x14ac:dyDescent="0.25">
      <c r="A17" s="100" t="s">
        <v>235</v>
      </c>
      <c r="B17" s="99" t="str">
        <f>IFERROR(B14/12,"Zadejte vstupní údaje")</f>
        <v>Zadejte vstupní údaje</v>
      </c>
    </row>
    <row r="18" spans="1:3" ht="15.75" thickTop="1" x14ac:dyDescent="0.25">
      <c r="A18" s="100" t="s">
        <v>242</v>
      </c>
      <c r="B18" s="99" t="str">
        <f>IFERROR(ROUNDUP(B17,-2),"Zadejte vstupní údaje")</f>
        <v>Zadejte vstupní údaje</v>
      </c>
      <c r="C18" s="101" t="s">
        <v>336</v>
      </c>
    </row>
  </sheetData>
  <sheetProtection algorithmName="SHA-512" hashValue="fGknfrvpDYHBG2qobmMmn0UOTudtdd0/TmWscyZLRAKLyPjpWNFPN8fF0CSC3MzDw+1h5ZaYvq+ipH2gmUNfuA==" saltValue="bg1m0I6tDzyS02eOfjPapg==" spinCount="100000" sheet="1" objects="1" scenarios="1" selectLockedCells="1"/>
  <dataValidations count="2">
    <dataValidation type="decimal" allowBlank="1" showInputMessage="1" showErrorMessage="1" sqref="B7" xr:uid="{BF15756A-4B12-4B15-AFFF-4122A88CC9EB}">
      <formula1>0</formula1>
      <formula2>63</formula2>
    </dataValidation>
    <dataValidation type="decimal" operator="greaterThanOrEqual" allowBlank="1" showInputMessage="1" showErrorMessage="1" sqref="B10:B11" xr:uid="{E7B37184-7193-4303-97DF-485A8DD50C56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9BE5BD-9105-4002-AC2B-664352A95AD9}">
          <x14:formula1>
            <xm:f>'CR 2022_plyn'!$B$1:$D$1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727B-EECE-4A2C-A8D2-7E85DD28D93A}">
  <sheetPr codeName="List7">
    <tabColor theme="8"/>
  </sheetPr>
  <dimension ref="A1:J19"/>
  <sheetViews>
    <sheetView showGridLines="0" workbookViewId="0">
      <selection activeCell="B4" sqref="B4"/>
    </sheetView>
  </sheetViews>
  <sheetFormatPr defaultRowHeight="14.25" x14ac:dyDescent="0.2"/>
  <cols>
    <col min="1" max="1" width="49.625" style="96" bestFit="1" customWidth="1"/>
    <col min="2" max="2" width="31" style="96" bestFit="1" customWidth="1"/>
    <col min="3" max="16384" width="9" style="96"/>
  </cols>
  <sheetData>
    <row r="1" spans="1:10" ht="24" thickBot="1" x14ac:dyDescent="0.4">
      <c r="A1" s="106" t="s">
        <v>295</v>
      </c>
      <c r="B1" s="107" t="s">
        <v>267</v>
      </c>
    </row>
    <row r="2" spans="1:10" ht="15" thickTop="1" x14ac:dyDescent="0.2"/>
    <row r="3" spans="1:10" ht="17.25" thickBot="1" x14ac:dyDescent="0.3">
      <c r="B3" s="97" t="s">
        <v>332</v>
      </c>
    </row>
    <row r="4" spans="1:10" ht="15" thickTop="1" x14ac:dyDescent="0.2">
      <c r="A4" s="95" t="s">
        <v>317</v>
      </c>
      <c r="B4" s="82"/>
    </row>
    <row r="5" spans="1:10" x14ac:dyDescent="0.2">
      <c r="A5" s="95"/>
    </row>
    <row r="6" spans="1:10" ht="17.25" thickBot="1" x14ac:dyDescent="0.3">
      <c r="A6" s="95"/>
      <c r="B6" s="104" t="s">
        <v>239</v>
      </c>
    </row>
    <row r="7" spans="1:10" ht="15" thickTop="1" x14ac:dyDescent="0.2">
      <c r="A7" s="95" t="s">
        <v>262</v>
      </c>
      <c r="B7" s="85"/>
      <c r="C7" s="101" t="s">
        <v>326</v>
      </c>
    </row>
    <row r="8" spans="1:10" x14ac:dyDescent="0.2">
      <c r="A8" s="95"/>
    </row>
    <row r="9" spans="1:10" ht="17.25" thickBot="1" x14ac:dyDescent="0.3">
      <c r="A9" s="95"/>
      <c r="B9" s="104" t="s">
        <v>240</v>
      </c>
    </row>
    <row r="10" spans="1:10" ht="15" thickTop="1" x14ac:dyDescent="0.2">
      <c r="A10" s="95" t="s">
        <v>263</v>
      </c>
      <c r="B10" s="105">
        <f>CenaSpotZP</f>
        <v>4219.16</v>
      </c>
      <c r="C10" s="101" t="s">
        <v>330</v>
      </c>
    </row>
    <row r="11" spans="1:10" x14ac:dyDescent="0.2">
      <c r="A11" s="95" t="s">
        <v>329</v>
      </c>
      <c r="B11" s="86"/>
      <c r="C11" s="101" t="s">
        <v>331</v>
      </c>
    </row>
    <row r="12" spans="1:10" x14ac:dyDescent="0.2">
      <c r="A12" s="95" t="s">
        <v>325</v>
      </c>
      <c r="B12" s="83"/>
      <c r="C12" s="102" t="s">
        <v>328</v>
      </c>
      <c r="D12" s="103"/>
      <c r="E12" s="103"/>
      <c r="F12" s="103"/>
      <c r="G12" s="103"/>
      <c r="H12" s="103"/>
      <c r="I12" s="103"/>
      <c r="J12" s="103"/>
    </row>
    <row r="13" spans="1:10" x14ac:dyDescent="0.2">
      <c r="A13" s="95"/>
    </row>
    <row r="14" spans="1:10" ht="17.25" thickBot="1" x14ac:dyDescent="0.3">
      <c r="A14" s="95"/>
      <c r="B14" s="97" t="s">
        <v>314</v>
      </c>
    </row>
    <row r="15" spans="1:10" ht="15" thickTop="1" x14ac:dyDescent="0.2">
      <c r="A15" s="98" t="s">
        <v>313</v>
      </c>
      <c r="B15" s="99" t="str">
        <f>IFERROR((SpotrebaP3*(CenaSpotZP+PrirazkaP3+INDEX('CR 2022_plyn'!C5:M11,COUNTIF('CR 2022_plyn'!A5:A11,"&lt;"&amp;SpotrebaP3),MATCH(DistributorP3,'CR 2022_plyn'!B2:L2,0)))+12*(PausalP3+INDEX('CR 2022_plyn'!E5:O11,COUNTIF('CR 2022_plyn'!A5:A11,"&lt;"&amp;SpotrebaP3),MATCH(DistributorP3,'CR 2022_plyn'!B2:L2,0)))+SpotrebaP3*OTEP)*(1+DPH),"Zadejte vstupní údaje")</f>
        <v>Zadejte vstupní údaje</v>
      </c>
    </row>
    <row r="16" spans="1:10" ht="15" x14ac:dyDescent="0.25">
      <c r="A16" s="100"/>
    </row>
    <row r="17" spans="1:3" ht="17.25" thickBot="1" x14ac:dyDescent="0.3">
      <c r="A17" s="100"/>
      <c r="B17" s="97" t="s">
        <v>241</v>
      </c>
    </row>
    <row r="18" spans="1:3" ht="15.75" hidden="1" thickTop="1" x14ac:dyDescent="0.25">
      <c r="A18" s="100" t="s">
        <v>235</v>
      </c>
      <c r="B18" s="99" t="str">
        <f>IFERROR(B15/12,"Zadejte vstupní údaje")</f>
        <v>Zadejte vstupní údaje</v>
      </c>
    </row>
    <row r="19" spans="1:3" ht="15.75" thickTop="1" x14ac:dyDescent="0.25">
      <c r="A19" s="100" t="s">
        <v>242</v>
      </c>
      <c r="B19" s="99" t="str">
        <f>IFERROR(ROUNDUP(B18,-2),"Zadejte vstupní údaje")</f>
        <v>Zadejte vstupní údaje</v>
      </c>
      <c r="C19" s="101" t="s">
        <v>336</v>
      </c>
    </row>
  </sheetData>
  <sheetProtection algorithmName="SHA-512" hashValue="YifwATenwL9MkoiyOjp6qP1S8B3p604EUEXTffUelUY/T+PraTFQ39wzyQmEDmn0Q9SbEtPvMCcmIf8saQiyuQ==" saltValue="DZXdpWD6iWaUnF50mrCXUg==" spinCount="100000" sheet="1" objects="1" scenarios="1" selectLockedCells="1"/>
  <dataValidations count="2">
    <dataValidation type="decimal" allowBlank="1" showInputMessage="1" showErrorMessage="1" sqref="B7" xr:uid="{7C52BE40-1717-494C-A818-63CC098EA0BD}">
      <formula1>0</formula1>
      <formula2>63</formula2>
    </dataValidation>
    <dataValidation type="decimal" operator="greaterThanOrEqual" allowBlank="1" showInputMessage="1" showErrorMessage="1" sqref="B11:B12" xr:uid="{BBD61DEF-5D93-42DD-A884-448C23AFC2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AAC6FE-2C7D-4473-A68E-F318DC6744BB}">
          <x14:formula1>
            <xm:f>'CR 2022_plyn'!$B$1:$D$1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FE11-DB24-405D-A07C-1D44E8DA5034}">
  <dimension ref="A1:A46"/>
  <sheetViews>
    <sheetView showGridLines="0" zoomScaleNormal="100" workbookViewId="0"/>
  </sheetViews>
  <sheetFormatPr defaultRowHeight="14.25" x14ac:dyDescent="0.2"/>
  <cols>
    <col min="1" max="1" width="80.5" customWidth="1"/>
  </cols>
  <sheetData>
    <row r="1" spans="1:1" ht="20.25" x14ac:dyDescent="0.2">
      <c r="A1" s="114" t="s">
        <v>343</v>
      </c>
    </row>
    <row r="2" spans="1:1" ht="15" x14ac:dyDescent="0.2">
      <c r="A2" s="115"/>
    </row>
    <row r="3" spans="1:1" ht="18" x14ac:dyDescent="0.2">
      <c r="A3" s="116" t="s">
        <v>344</v>
      </c>
    </row>
    <row r="4" spans="1:1" ht="30" x14ac:dyDescent="0.2">
      <c r="A4" s="117" t="s">
        <v>345</v>
      </c>
    </row>
    <row r="5" spans="1:1" ht="57" x14ac:dyDescent="0.2">
      <c r="A5" s="117" t="s">
        <v>346</v>
      </c>
    </row>
    <row r="6" spans="1:1" ht="30" x14ac:dyDescent="0.2">
      <c r="A6" s="117" t="s">
        <v>347</v>
      </c>
    </row>
    <row r="7" spans="1:1" ht="15" x14ac:dyDescent="0.2">
      <c r="A7" s="115"/>
    </row>
    <row r="8" spans="1:1" ht="18" x14ac:dyDescent="0.2">
      <c r="A8" s="116" t="s">
        <v>348</v>
      </c>
    </row>
    <row r="9" spans="1:1" ht="45" x14ac:dyDescent="0.2">
      <c r="A9" s="118" t="s">
        <v>349</v>
      </c>
    </row>
    <row r="10" spans="1:1" x14ac:dyDescent="0.2">
      <c r="A10" s="118"/>
    </row>
    <row r="11" spans="1:1" ht="18" x14ac:dyDescent="0.2">
      <c r="A11" s="116" t="s">
        <v>350</v>
      </c>
    </row>
    <row r="12" spans="1:1" ht="44.25" x14ac:dyDescent="0.2">
      <c r="A12" s="115" t="s">
        <v>351</v>
      </c>
    </row>
    <row r="13" spans="1:1" ht="44.25" x14ac:dyDescent="0.2">
      <c r="A13" s="115" t="s">
        <v>352</v>
      </c>
    </row>
    <row r="14" spans="1:1" ht="30" x14ac:dyDescent="0.2">
      <c r="A14" s="115" t="s">
        <v>353</v>
      </c>
    </row>
    <row r="15" spans="1:1" ht="15" x14ac:dyDescent="0.2">
      <c r="A15" s="115"/>
    </row>
    <row r="16" spans="1:1" ht="18" x14ac:dyDescent="0.2">
      <c r="A16" s="116" t="s">
        <v>354</v>
      </c>
    </row>
    <row r="17" spans="1:1" ht="30" x14ac:dyDescent="0.2">
      <c r="A17" s="118" t="s">
        <v>355</v>
      </c>
    </row>
    <row r="18" spans="1:1" ht="28.5" x14ac:dyDescent="0.2">
      <c r="A18" s="119" t="s">
        <v>356</v>
      </c>
    </row>
    <row r="19" spans="1:1" x14ac:dyDescent="0.2">
      <c r="A19" s="120" t="s">
        <v>357</v>
      </c>
    </row>
    <row r="20" spans="1:1" x14ac:dyDescent="0.2">
      <c r="A20" s="118" t="s">
        <v>358</v>
      </c>
    </row>
    <row r="21" spans="1:1" ht="15" x14ac:dyDescent="0.2">
      <c r="A21" s="117" t="s">
        <v>359</v>
      </c>
    </row>
    <row r="22" spans="1:1" x14ac:dyDescent="0.2">
      <c r="A22" s="117" t="s">
        <v>360</v>
      </c>
    </row>
    <row r="23" spans="1:1" ht="43.5" x14ac:dyDescent="0.2">
      <c r="A23" s="117" t="s">
        <v>361</v>
      </c>
    </row>
    <row r="24" spans="1:1" ht="57.75" x14ac:dyDescent="0.2">
      <c r="A24" s="117" t="s">
        <v>362</v>
      </c>
    </row>
    <row r="25" spans="1:1" ht="43.5" x14ac:dyDescent="0.2">
      <c r="A25" s="117" t="s">
        <v>363</v>
      </c>
    </row>
    <row r="26" spans="1:1" x14ac:dyDescent="0.2">
      <c r="A26" s="117"/>
    </row>
    <row r="27" spans="1:1" ht="30" x14ac:dyDescent="0.2">
      <c r="A27" s="115" t="s">
        <v>364</v>
      </c>
    </row>
    <row r="28" spans="1:1" x14ac:dyDescent="0.2">
      <c r="A28" s="118"/>
    </row>
    <row r="29" spans="1:1" x14ac:dyDescent="0.2">
      <c r="A29" s="118"/>
    </row>
    <row r="30" spans="1:1" ht="18" x14ac:dyDescent="0.2">
      <c r="A30" s="116" t="s">
        <v>365</v>
      </c>
    </row>
    <row r="31" spans="1:1" ht="72.75" x14ac:dyDescent="0.2">
      <c r="A31" s="118" t="s">
        <v>366</v>
      </c>
    </row>
    <row r="32" spans="1:1" ht="57.75" x14ac:dyDescent="0.2">
      <c r="A32" s="115" t="s">
        <v>367</v>
      </c>
    </row>
    <row r="33" spans="1:1" x14ac:dyDescent="0.2">
      <c r="A33" s="118"/>
    </row>
    <row r="34" spans="1:1" ht="18" x14ac:dyDescent="0.2">
      <c r="A34" s="116" t="s">
        <v>368</v>
      </c>
    </row>
    <row r="35" spans="1:1" ht="43.5" x14ac:dyDescent="0.2">
      <c r="A35" s="118" t="s">
        <v>369</v>
      </c>
    </row>
    <row r="36" spans="1:1" ht="59.25" x14ac:dyDescent="0.2">
      <c r="A36" s="118" t="s">
        <v>370</v>
      </c>
    </row>
    <row r="37" spans="1:1" x14ac:dyDescent="0.2">
      <c r="A37" s="118"/>
    </row>
    <row r="38" spans="1:1" ht="18" x14ac:dyDescent="0.2">
      <c r="A38" s="116" t="s">
        <v>371</v>
      </c>
    </row>
    <row r="39" spans="1:1" ht="44.25" x14ac:dyDescent="0.2">
      <c r="A39" s="115" t="s">
        <v>378</v>
      </c>
    </row>
    <row r="40" spans="1:1" ht="30" x14ac:dyDescent="0.2">
      <c r="A40" s="121" t="s">
        <v>372</v>
      </c>
    </row>
    <row r="41" spans="1:1" ht="15" x14ac:dyDescent="0.2">
      <c r="A41" s="121"/>
    </row>
    <row r="42" spans="1:1" ht="42.75" x14ac:dyDescent="0.2">
      <c r="A42" s="118" t="s">
        <v>373</v>
      </c>
    </row>
    <row r="43" spans="1:1" ht="42.75" x14ac:dyDescent="0.2">
      <c r="A43" s="118" t="s">
        <v>374</v>
      </c>
    </row>
    <row r="44" spans="1:1" x14ac:dyDescent="0.2">
      <c r="A44" s="122" t="s">
        <v>375</v>
      </c>
    </row>
    <row r="45" spans="1:1" x14ac:dyDescent="0.2">
      <c r="A45" s="123"/>
    </row>
    <row r="46" spans="1:1" ht="15" x14ac:dyDescent="0.2">
      <c r="A46" s="124"/>
    </row>
  </sheetData>
  <hyperlinks>
    <hyperlink ref="A19" r:id="rId1" xr:uid="{ACC4B233-37A5-4A41-8688-5BEADCE51883}"/>
  </hyperlink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4B1A-F6F5-4ECB-A0AE-47397F2CA125}">
  <sheetPr codeName="List8"/>
  <dimension ref="A1:G30"/>
  <sheetViews>
    <sheetView workbookViewId="0">
      <selection activeCell="B5" sqref="B5:B6"/>
    </sheetView>
  </sheetViews>
  <sheetFormatPr defaultRowHeight="14.25" x14ac:dyDescent="0.2"/>
  <cols>
    <col min="1" max="1" width="58.375" bestFit="1" customWidth="1"/>
  </cols>
  <sheetData>
    <row r="1" spans="1:2" x14ac:dyDescent="0.2">
      <c r="A1" t="s">
        <v>282</v>
      </c>
    </row>
    <row r="2" spans="1:2" ht="15.75" x14ac:dyDescent="0.25">
      <c r="A2" s="79" t="s">
        <v>284</v>
      </c>
      <c r="B2" s="79"/>
    </row>
    <row r="3" spans="1:2" ht="15.75" x14ac:dyDescent="0.25">
      <c r="A3" s="79" t="s">
        <v>285</v>
      </c>
      <c r="B3" s="79"/>
    </row>
    <row r="5" spans="1:2" x14ac:dyDescent="0.2">
      <c r="A5" t="s">
        <v>286</v>
      </c>
      <c r="B5">
        <v>28.3</v>
      </c>
    </row>
    <row r="6" spans="1:2" x14ac:dyDescent="0.2">
      <c r="A6" t="s">
        <v>287</v>
      </c>
      <c r="B6">
        <v>113.53</v>
      </c>
    </row>
    <row r="7" spans="1:2" x14ac:dyDescent="0.2">
      <c r="A7" t="s">
        <v>288</v>
      </c>
      <c r="B7">
        <v>0</v>
      </c>
    </row>
    <row r="8" spans="1:2" x14ac:dyDescent="0.2">
      <c r="A8" t="s">
        <v>289</v>
      </c>
      <c r="B8">
        <v>0</v>
      </c>
    </row>
    <row r="9" spans="1:2" x14ac:dyDescent="0.2">
      <c r="A9" t="s">
        <v>290</v>
      </c>
      <c r="B9">
        <v>50.4</v>
      </c>
    </row>
    <row r="10" spans="1:2" x14ac:dyDescent="0.2">
      <c r="A10" t="s">
        <v>291</v>
      </c>
      <c r="B10">
        <v>0.21</v>
      </c>
    </row>
    <row r="11" spans="1:2" x14ac:dyDescent="0.2">
      <c r="A11" t="s">
        <v>311</v>
      </c>
      <c r="B11">
        <v>100</v>
      </c>
    </row>
    <row r="13" spans="1:2" x14ac:dyDescent="0.2">
      <c r="A13" t="s">
        <v>292</v>
      </c>
      <c r="B13">
        <v>2.04</v>
      </c>
    </row>
    <row r="15" spans="1:2" x14ac:dyDescent="0.2">
      <c r="A15" t="s">
        <v>320</v>
      </c>
    </row>
    <row r="16" spans="1:2" x14ac:dyDescent="0.2">
      <c r="A16">
        <v>1</v>
      </c>
    </row>
    <row r="17" spans="1:7" x14ac:dyDescent="0.2">
      <c r="A17">
        <v>3</v>
      </c>
    </row>
    <row r="18" spans="1:7" ht="15" thickBot="1" x14ac:dyDescent="0.25"/>
    <row r="19" spans="1:7" ht="15.75" thickBot="1" x14ac:dyDescent="0.25">
      <c r="A19" s="69" t="s">
        <v>272</v>
      </c>
      <c r="B19" s="70"/>
    </row>
    <row r="20" spans="1:7" ht="45.75" thickBot="1" x14ac:dyDescent="0.25">
      <c r="A20" s="71" t="s">
        <v>273</v>
      </c>
      <c r="B20" s="72" t="s">
        <v>274</v>
      </c>
      <c r="C20" t="s">
        <v>306</v>
      </c>
      <c r="D20" t="s">
        <v>307</v>
      </c>
      <c r="E20" t="s">
        <v>308</v>
      </c>
      <c r="F20" t="s">
        <v>309</v>
      </c>
      <c r="G20" t="s">
        <v>310</v>
      </c>
    </row>
    <row r="21" spans="1:7" ht="45.75" thickBot="1" x14ac:dyDescent="0.25">
      <c r="A21" s="77" t="s">
        <v>279</v>
      </c>
      <c r="B21" s="73" t="s">
        <v>278</v>
      </c>
      <c r="C21" t="s">
        <v>83</v>
      </c>
      <c r="D21" t="s">
        <v>10</v>
      </c>
      <c r="E21" s="78">
        <v>1</v>
      </c>
      <c r="F21" s="78">
        <v>0</v>
      </c>
      <c r="G21">
        <v>2.2999999999999998</v>
      </c>
    </row>
    <row r="22" spans="1:7" ht="60.75" thickBot="1" x14ac:dyDescent="0.25">
      <c r="A22" s="71" t="s">
        <v>280</v>
      </c>
      <c r="B22" s="74" t="s">
        <v>275</v>
      </c>
      <c r="C22" t="s">
        <v>84</v>
      </c>
      <c r="D22" t="s">
        <v>10</v>
      </c>
      <c r="E22" s="78">
        <f>2.1/4.1</f>
        <v>0.51219512195121952</v>
      </c>
      <c r="F22" s="78">
        <f>1-E22</f>
        <v>0.48780487804878048</v>
      </c>
      <c r="G22">
        <v>4.0999999999999996</v>
      </c>
    </row>
    <row r="23" spans="1:7" ht="60.75" thickBot="1" x14ac:dyDescent="0.25">
      <c r="A23" s="75" t="s">
        <v>281</v>
      </c>
      <c r="B23" s="76" t="s">
        <v>276</v>
      </c>
      <c r="C23" t="s">
        <v>88</v>
      </c>
      <c r="D23" t="s">
        <v>10</v>
      </c>
      <c r="E23" s="78">
        <f>0.8/8.1</f>
        <v>9.876543209876544E-2</v>
      </c>
      <c r="F23" s="78">
        <f>1-E23</f>
        <v>0.90123456790123457</v>
      </c>
      <c r="G23">
        <v>8.1</v>
      </c>
    </row>
    <row r="26" spans="1:7" ht="15" thickBot="1" x14ac:dyDescent="0.25">
      <c r="A26" t="s">
        <v>266</v>
      </c>
    </row>
    <row r="27" spans="1:7" ht="15.75" thickBot="1" x14ac:dyDescent="0.25">
      <c r="A27" s="63"/>
      <c r="B27" s="64" t="s">
        <v>316</v>
      </c>
    </row>
    <row r="28" spans="1:7" ht="15" x14ac:dyDescent="0.2">
      <c r="A28" s="65" t="s">
        <v>268</v>
      </c>
      <c r="B28" s="66">
        <v>0.84</v>
      </c>
    </row>
    <row r="29" spans="1:7" ht="15" x14ac:dyDescent="0.2">
      <c r="A29" s="67" t="s">
        <v>269</v>
      </c>
      <c r="B29" s="66">
        <v>18.899999999999999</v>
      </c>
    </row>
    <row r="30" spans="1:7" ht="15.75" thickBot="1" x14ac:dyDescent="0.25">
      <c r="A30" s="68" t="s">
        <v>270</v>
      </c>
      <c r="B30" s="81">
        <v>31.5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FBED5E8B528848AFB368562A6DB3EE" ma:contentTypeVersion="0" ma:contentTypeDescription="Vytvoří nový dokument" ma:contentTypeScope="" ma:versionID="adf6e545162cd1436a7e0a22cc7725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2e859ab3f162ac39b5a50c9082783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931EC-9C22-4FB2-8AB5-92FC0D02D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41EE84-1E5B-4CF9-8A0E-CB63C76847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9011C2-F3A7-40AE-8417-D9745A341C3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87</vt:i4>
      </vt:variant>
    </vt:vector>
  </HeadingPairs>
  <TitlesOfParts>
    <vt:vector size="99" baseType="lpstr">
      <vt:lpstr>Rozcestník</vt:lpstr>
      <vt:lpstr>Elektřina zjednodušený</vt:lpstr>
      <vt:lpstr>Plyn zjednodušený</vt:lpstr>
      <vt:lpstr>Elektřina PEVNÁ CENA</vt:lpstr>
      <vt:lpstr>Elektřina SPOT</vt:lpstr>
      <vt:lpstr>Plyn PEVNÁ CENA</vt:lpstr>
      <vt:lpstr>Plyn SPOT</vt:lpstr>
      <vt:lpstr>Návod</vt:lpstr>
      <vt:lpstr>Parametry</vt:lpstr>
      <vt:lpstr>Ceny NN 2022</vt:lpstr>
      <vt:lpstr>Cena SPOT</vt:lpstr>
      <vt:lpstr>CR 2022_plyn</vt:lpstr>
      <vt:lpstr>Amper</vt:lpstr>
      <vt:lpstr>Amper2</vt:lpstr>
      <vt:lpstr>Amper3</vt:lpstr>
      <vt:lpstr>BytSMalouSpotrebou</vt:lpstr>
      <vt:lpstr>C_01_d</vt:lpstr>
      <vt:lpstr>C_02_d</vt:lpstr>
      <vt:lpstr>C_03_d</vt:lpstr>
      <vt:lpstr>C_25_d</vt:lpstr>
      <vt:lpstr>C_26_d</vt:lpstr>
      <vt:lpstr>C_27_d</vt:lpstr>
      <vt:lpstr>C_35_d</vt:lpstr>
      <vt:lpstr>C_45_d</vt:lpstr>
      <vt:lpstr>C_46_d</vt:lpstr>
      <vt:lpstr>C_55_d</vt:lpstr>
      <vt:lpstr>C_56_d</vt:lpstr>
      <vt:lpstr>C_62_d</vt:lpstr>
      <vt:lpstr>CenaP</vt:lpstr>
      <vt:lpstr>CenaP2</vt:lpstr>
      <vt:lpstr>CenaSpotEE</vt:lpstr>
      <vt:lpstr>CenaSpotZP</vt:lpstr>
      <vt:lpstr>D_01_d</vt:lpstr>
      <vt:lpstr>D_02_d</vt:lpstr>
      <vt:lpstr>D_25_d</vt:lpstr>
      <vt:lpstr>D_26_d</vt:lpstr>
      <vt:lpstr>D_27_d</vt:lpstr>
      <vt:lpstr>D_35_d</vt:lpstr>
      <vt:lpstr>D_45_d</vt:lpstr>
      <vt:lpstr>D_56_d</vt:lpstr>
      <vt:lpstr>D_57_d</vt:lpstr>
      <vt:lpstr>D_61_d</vt:lpstr>
      <vt:lpstr>dac</vt:lpstr>
      <vt:lpstr>DanZElektriny</vt:lpstr>
      <vt:lpstr>das</vt:lpstr>
      <vt:lpstr>Distributor</vt:lpstr>
      <vt:lpstr>Distributor2</vt:lpstr>
      <vt:lpstr>Distributor3</vt:lpstr>
      <vt:lpstr>DistributorP</vt:lpstr>
      <vt:lpstr>DistributorP2</vt:lpstr>
      <vt:lpstr>DistributorP3</vt:lpstr>
      <vt:lpstr>DPH</vt:lpstr>
      <vt:lpstr>Faze</vt:lpstr>
      <vt:lpstr>Faze2</vt:lpstr>
      <vt:lpstr>Faze3</vt:lpstr>
      <vt:lpstr>Jistic</vt:lpstr>
      <vt:lpstr>Jistic2</vt:lpstr>
      <vt:lpstr>Jistic3</vt:lpstr>
      <vt:lpstr>NESPOT</vt:lpstr>
      <vt:lpstr>OTE</vt:lpstr>
      <vt:lpstr>OTEP</vt:lpstr>
      <vt:lpstr>OZEzaMWh</vt:lpstr>
      <vt:lpstr>OZEzaOM</vt:lpstr>
      <vt:lpstr>Pausal</vt:lpstr>
      <vt:lpstr>Pausal2</vt:lpstr>
      <vt:lpstr>Pausal3</vt:lpstr>
      <vt:lpstr>PausalP</vt:lpstr>
      <vt:lpstr>PausalP2</vt:lpstr>
      <vt:lpstr>PausalP3</vt:lpstr>
      <vt:lpstr>PausalZjednoduseny</vt:lpstr>
      <vt:lpstr>Prirazka3</vt:lpstr>
      <vt:lpstr>PrirazkaEE</vt:lpstr>
      <vt:lpstr>PrirazkaP3</vt:lpstr>
      <vt:lpstr>PrirazkaZP</vt:lpstr>
      <vt:lpstr>Produkt</vt:lpstr>
      <vt:lpstr>ProduktP</vt:lpstr>
      <vt:lpstr>Sazba</vt:lpstr>
      <vt:lpstr>Sazba2</vt:lpstr>
      <vt:lpstr>Sazba3</vt:lpstr>
      <vt:lpstr>SilovkaNT</vt:lpstr>
      <vt:lpstr>SilovkaNT2</vt:lpstr>
      <vt:lpstr>SilovkaVT</vt:lpstr>
      <vt:lpstr>SilovkaVT2</vt:lpstr>
      <vt:lpstr>SPOT</vt:lpstr>
      <vt:lpstr>Spotreba</vt:lpstr>
      <vt:lpstr>SpotrebaNT</vt:lpstr>
      <vt:lpstr>SpotrebaNT2</vt:lpstr>
      <vt:lpstr>SpotrebaNT3</vt:lpstr>
      <vt:lpstr>SpotrebaP</vt:lpstr>
      <vt:lpstr>SpotrebaP2</vt:lpstr>
      <vt:lpstr>SpotrebaP3</vt:lpstr>
      <vt:lpstr>SpotrebaVT</vt:lpstr>
      <vt:lpstr>SpotrebaVT2</vt:lpstr>
      <vt:lpstr>SpotrebaVT3</vt:lpstr>
      <vt:lpstr>SystemoveSluzby</vt:lpstr>
      <vt:lpstr>TabulkaVyuziti</vt:lpstr>
      <vt:lpstr>TabulkaVyuzitiP</vt:lpstr>
      <vt:lpstr>Vyuziti</vt:lpstr>
      <vt:lpstr>VyuzitiP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2022-08-23T15:28:26Z</dcterms:created>
  <dcterms:modified xsi:type="dcterms:W3CDTF">2022-09-23T06:32:19Z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0x01010065FBED5E8B528848AFB368562A6DB3EE</vt:lpwstr>
  </property>
</Properties>
</file>