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55" windowWidth="15300" windowHeight="5385" activeTab="0"/>
  </bookViews>
  <sheets>
    <sheet name="Výpočty cenové úrovně" sheetId="1" r:id="rId1"/>
  </sheets>
  <definedNames>
    <definedName name="_xlnm.Print_Area" localSheetId="0">'Výpočty cenové úrovně'!$A$3:$R$33</definedName>
  </definedNames>
  <calcPr fullCalcOnLoad="1"/>
</workbook>
</file>

<file path=xl/sharedStrings.xml><?xml version="1.0" encoding="utf-8"?>
<sst xmlns="http://schemas.openxmlformats.org/spreadsheetml/2006/main" count="47" uniqueCount="38">
  <si>
    <t>Palivo při výrobě</t>
  </si>
  <si>
    <t>uhlí</t>
  </si>
  <si>
    <t>ostatní palivo</t>
  </si>
  <si>
    <t>1.</t>
  </si>
  <si>
    <t>2.</t>
  </si>
  <si>
    <t>3.</t>
  </si>
  <si>
    <t>z primárního rozvodu CZT</t>
  </si>
  <si>
    <t>)* více dodavatelů do jednoho systému CZT</t>
  </si>
  <si>
    <t>z uhlí</t>
  </si>
  <si>
    <t>z ostatního paliva</t>
  </si>
  <si>
    <t>z výroby při instalovaném tepelném výkonu nad 10 MW</t>
  </si>
  <si>
    <t>z rozvodů z blokové kotelny, ze sekundárních rozvodů, z domovní předávací stanice, z domovní kotelny</t>
  </si>
  <si>
    <t>z výroby při instalovaném tepelném výkonu do 10 MW, z centrální výměníkové stanice</t>
  </si>
  <si>
    <t>Cenová    úroveň</t>
  </si>
  <si>
    <t>Dodáno celkem</t>
  </si>
  <si>
    <r>
      <t xml:space="preserve">Obec </t>
    </r>
    <r>
      <rPr>
        <sz val="8"/>
        <rFont val="Arial"/>
        <family val="2"/>
      </rPr>
      <t>(potrubně propojené obce)</t>
    </r>
    <r>
      <rPr>
        <sz val="10"/>
        <rFont val="Arial"/>
        <family val="2"/>
      </rPr>
      <t>:</t>
    </r>
  </si>
  <si>
    <t>Případně zadejte aktuální hodnoty úrovní cen tepelné energie</t>
  </si>
  <si>
    <t>Průměrná cena vč. DPH</t>
  </si>
  <si>
    <t>Předchozí kalendářní rok</t>
  </si>
  <si>
    <t>Dodané množství tepelné energie                       v kalendářním roce</t>
  </si>
  <si>
    <t>Tržby včetně DPH                                        za dodávky tepelné energie                                   v kalendářním roce</t>
  </si>
  <si>
    <t>Průměrná uplatňovaná                         cena včetně DPH                                       za kalendářní rok</t>
  </si>
  <si>
    <t>2. Výpočet průměrné uplatňované ceny tepelné energie včetně DPH za maximální možnou cenovou lokalitu</t>
  </si>
  <si>
    <t>Úroveň ceny určená ERÚ</t>
  </si>
  <si>
    <t>Úroveň předání                                                tepelné energie</t>
  </si>
  <si>
    <t>Dodané množství TE v předchozím roce</t>
  </si>
  <si>
    <t>Výpočet průměrné úrovně ceny tepelné energie            pro více úrovní předání</t>
  </si>
  <si>
    <t>Výpočet průměrné úrovně ceny dle poměru druhů paliva při výrobě             v předchozím kalendářním roce</t>
  </si>
  <si>
    <t>1. Výpočet konkrétní úrovně ceny tepelné energie (včetně DPH) za maximální možnou cenovou lokalitu</t>
  </si>
  <si>
    <t>Doplňte hodnoty do příslušných buněk s šedozelenou kurzívou</t>
  </si>
  <si>
    <t>Celkem vyrobené a nakoupené množství GJ v předchozím roce</t>
  </si>
  <si>
    <t>Vlastní vyrobené množství GJ            v předchozím roce</t>
  </si>
  <si>
    <r>
      <t>Nakoupené množství GJ                             v předchozím roce</t>
    </r>
    <r>
      <rPr>
        <b/>
        <vertAlign val="superscript"/>
        <sz val="9"/>
        <rFont val="Arial"/>
        <family val="2"/>
      </rPr>
      <t>)*</t>
    </r>
  </si>
  <si>
    <t xml:space="preserve">   celkem</t>
  </si>
  <si>
    <t>název obce nebo lokality</t>
  </si>
  <si>
    <t>Vlastní výroba</t>
  </si>
  <si>
    <t>Nákup</t>
  </si>
  <si>
    <t>Výpočet úrovně ceny tepelné energie podle cenového rozhodnutí ERÚ č. 5/2007 k cenám tepelné energie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</si>
</sst>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General\ &quot;GJ&quot;"/>
    <numFmt numFmtId="166" formatCode="0.00&quot; Kč/GJ&quot;"/>
    <numFmt numFmtId="167" formatCode="#,##0&quot; GJ&quot;"/>
    <numFmt numFmtId="168" formatCode="0.0%"/>
    <numFmt numFmtId="169" formatCode="0.000&quot; Kč/GJ&quot;"/>
    <numFmt numFmtId="170" formatCode="0.000"/>
    <numFmt numFmtId="171" formatCode="0&quot; GJ&quot;"/>
    <numFmt numFmtId="172" formatCode="0.0000"/>
    <numFmt numFmtId="173" formatCode="0.00000"/>
    <numFmt numFmtId="174" formatCode="#,##0\ &quot;Kč&quot;"/>
    <numFmt numFmtId="175" formatCode="[$-405]d\.\ mmmm\ yyyy"/>
  </numFmts>
  <fonts count="2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sz val="6"/>
      <color indexed="23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6.5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7"/>
      <color indexed="9"/>
      <name val="Arial"/>
      <family val="2"/>
    </font>
    <font>
      <i/>
      <sz val="9"/>
      <color indexed="21"/>
      <name val="Times New Roman"/>
      <family val="1"/>
    </font>
    <font>
      <i/>
      <sz val="10"/>
      <color indexed="21"/>
      <name val="Times New Roman"/>
      <family val="1"/>
    </font>
    <font>
      <i/>
      <sz val="10"/>
      <color indexed="21"/>
      <name val="Arial"/>
      <family val="2"/>
    </font>
    <font>
      <sz val="16"/>
      <name val="Arial"/>
      <family val="2"/>
    </font>
    <font>
      <i/>
      <sz val="9"/>
      <color indexed="10"/>
      <name val="Arial"/>
      <family val="2"/>
    </font>
    <font>
      <sz val="1"/>
      <color indexed="42"/>
      <name val="Arial"/>
      <family val="2"/>
    </font>
    <font>
      <i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22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17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17"/>
      </left>
      <right>
        <color indexed="63"/>
      </right>
      <top style="thin">
        <color indexed="22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17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thin">
        <color indexed="22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double">
        <color indexed="17"/>
      </left>
      <right>
        <color indexed="63"/>
      </right>
      <top style="thin">
        <color indexed="22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thin">
        <color indexed="22"/>
      </right>
      <top>
        <color indexed="63"/>
      </top>
      <bottom style="double">
        <color indexed="17"/>
      </bottom>
    </border>
    <border>
      <left style="thin">
        <color indexed="22"/>
      </left>
      <right style="double">
        <color indexed="17"/>
      </right>
      <top style="thin">
        <color indexed="22"/>
      </top>
      <bottom>
        <color indexed="63"/>
      </bottom>
    </border>
    <border>
      <left style="thin">
        <color indexed="22"/>
      </left>
      <right style="double">
        <color indexed="17"/>
      </right>
      <top>
        <color indexed="63"/>
      </top>
      <bottom style="double">
        <color indexed="17"/>
      </bottom>
    </border>
    <border>
      <left style="thin">
        <color indexed="22"/>
      </left>
      <right style="double">
        <color indexed="17"/>
      </right>
      <top style="double">
        <color indexed="17"/>
      </top>
      <bottom>
        <color indexed="63"/>
      </bottom>
    </border>
    <border>
      <left style="thin">
        <color indexed="22"/>
      </left>
      <right style="double">
        <color indexed="17"/>
      </right>
      <top>
        <color indexed="63"/>
      </top>
      <bottom style="thin">
        <color indexed="22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5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22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166" fontId="8" fillId="2" borderId="1" xfId="0" applyNumberFormat="1" applyFont="1" applyFill="1" applyBorder="1" applyAlignment="1" applyProtection="1">
      <alignment horizontal="center"/>
      <protection hidden="1"/>
    </xf>
    <xf numFmtId="166" fontId="8" fillId="2" borderId="2" xfId="0" applyNumberFormat="1" applyFont="1" applyFill="1" applyBorder="1" applyAlignment="1" applyProtection="1">
      <alignment horizontal="center"/>
      <protection hidden="1"/>
    </xf>
    <xf numFmtId="170" fontId="10" fillId="3" borderId="3" xfId="0" applyNumberFormat="1" applyFont="1" applyFill="1" applyBorder="1" applyAlignment="1" applyProtection="1">
      <alignment vertical="center"/>
      <protection hidden="1"/>
    </xf>
    <xf numFmtId="170" fontId="10" fillId="4" borderId="3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171" fontId="16" fillId="0" borderId="0" xfId="0" applyNumberFormat="1" applyFont="1" applyFill="1" applyBorder="1" applyAlignment="1" applyProtection="1">
      <alignment horizontal="left" vertical="top"/>
      <protection hidden="1"/>
    </xf>
    <xf numFmtId="1" fontId="16" fillId="0" borderId="0" xfId="0" applyNumberFormat="1" applyFont="1" applyAlignment="1" applyProtection="1">
      <alignment horizontal="center" vertical="top"/>
      <protection hidden="1"/>
    </xf>
    <xf numFmtId="165" fontId="19" fillId="0" borderId="0" xfId="0" applyNumberFormat="1" applyFont="1" applyAlignment="1" applyProtection="1">
      <alignment vertical="top"/>
      <protection hidden="1"/>
    </xf>
    <xf numFmtId="171" fontId="19" fillId="0" borderId="0" xfId="0" applyNumberFormat="1" applyFont="1" applyFill="1" applyBorder="1" applyAlignment="1" applyProtection="1">
      <alignment horizontal="left"/>
      <protection hidden="1"/>
    </xf>
    <xf numFmtId="171" fontId="19" fillId="0" borderId="0" xfId="0" applyNumberFormat="1" applyFont="1" applyFill="1" applyBorder="1" applyAlignment="1" applyProtection="1">
      <alignment horizontal="left" vertical="top"/>
      <protection hidden="1"/>
    </xf>
    <xf numFmtId="170" fontId="10" fillId="4" borderId="4" xfId="0" applyNumberFormat="1" applyFont="1" applyFill="1" applyBorder="1" applyAlignment="1" applyProtection="1">
      <alignment vertical="center"/>
      <protection hidden="1"/>
    </xf>
    <xf numFmtId="2" fontId="10" fillId="4" borderId="4" xfId="0" applyNumberFormat="1" applyFont="1" applyFill="1" applyBorder="1" applyAlignment="1" applyProtection="1">
      <alignment vertical="center"/>
      <protection hidden="1"/>
    </xf>
    <xf numFmtId="167" fontId="20" fillId="0" borderId="5" xfId="0" applyNumberFormat="1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170" fontId="8" fillId="2" borderId="0" xfId="0" applyNumberFormat="1" applyFont="1" applyFill="1" applyBorder="1" applyAlignment="1" applyProtection="1">
      <alignment horizontal="right" vertical="top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167" fontId="12" fillId="0" borderId="9" xfId="0" applyNumberFormat="1" applyFont="1" applyBorder="1" applyAlignment="1" applyProtection="1">
      <alignment horizontal="right" vertical="center" indent="1"/>
      <protection hidden="1"/>
    </xf>
    <xf numFmtId="167" fontId="13" fillId="0" borderId="0" xfId="0" applyNumberFormat="1" applyFont="1" applyAlignment="1" applyProtection="1">
      <alignment horizontal="right" vertical="top" indent="1"/>
      <protection hidden="1"/>
    </xf>
    <xf numFmtId="0" fontId="2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2" fontId="10" fillId="0" borderId="16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25" fillId="2" borderId="18" xfId="0" applyFont="1" applyFill="1" applyBorder="1" applyAlignment="1" applyProtection="1">
      <alignment horizontal="right"/>
      <protection hidden="1"/>
    </xf>
    <xf numFmtId="0" fontId="25" fillId="2" borderId="19" xfId="0" applyFont="1" applyFill="1" applyBorder="1" applyAlignment="1" applyProtection="1">
      <alignment horizontal="right"/>
      <protection hidden="1"/>
    </xf>
    <xf numFmtId="14" fontId="3" fillId="5" borderId="20" xfId="0" applyNumberFormat="1" applyFont="1" applyFill="1" applyBorder="1" applyAlignment="1" applyProtection="1">
      <alignment horizontal="center"/>
      <protection locked="0"/>
    </xf>
    <xf numFmtId="166" fontId="4" fillId="5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3" fillId="2" borderId="26" xfId="0" applyFont="1" applyFill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left" vertical="center"/>
      <protection hidden="1"/>
    </xf>
    <xf numFmtId="0" fontId="13" fillId="0" borderId="25" xfId="0" applyFont="1" applyBorder="1" applyAlignment="1" applyProtection="1">
      <alignment horizontal="left" vertical="center"/>
      <protection hidden="1"/>
    </xf>
    <xf numFmtId="166" fontId="13" fillId="0" borderId="0" xfId="0" applyNumberFormat="1" applyFont="1" applyFill="1" applyBorder="1" applyAlignment="1" applyProtection="1">
      <alignment horizontal="right" vertical="top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5" fillId="0" borderId="27" xfId="0" applyFont="1" applyBorder="1" applyAlignment="1" applyProtection="1">
      <alignment horizontal="left" vertical="center" wrapText="1"/>
      <protection hidden="1"/>
    </xf>
    <xf numFmtId="0" fontId="15" fillId="0" borderId="25" xfId="0" applyFont="1" applyBorder="1" applyAlignment="1" applyProtection="1">
      <alignment horizontal="left" vertical="center" wrapText="1"/>
      <protection hidden="1"/>
    </xf>
    <xf numFmtId="0" fontId="15" fillId="0" borderId="26" xfId="0" applyFont="1" applyBorder="1" applyAlignment="1" applyProtection="1">
      <alignment horizontal="left" vertical="center" wrapText="1"/>
      <protection hidden="1"/>
    </xf>
    <xf numFmtId="0" fontId="15" fillId="0" borderId="28" xfId="0" applyFont="1" applyBorder="1" applyAlignment="1" applyProtection="1">
      <alignment horizontal="left" vertical="center" wrapText="1"/>
      <protection hidden="1"/>
    </xf>
    <xf numFmtId="0" fontId="15" fillId="0" borderId="29" xfId="0" applyFont="1" applyBorder="1" applyAlignment="1" applyProtection="1">
      <alignment horizontal="left" vertical="center" wrapText="1"/>
      <protection hidden="1"/>
    </xf>
    <xf numFmtId="0" fontId="15" fillId="0" borderId="30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174" fontId="20" fillId="0" borderId="32" xfId="0" applyNumberFormat="1" applyFont="1" applyFill="1" applyBorder="1" applyAlignment="1" applyProtection="1">
      <alignment horizontal="center" vertical="center"/>
      <protection locked="0"/>
    </xf>
    <xf numFmtId="174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5" borderId="43" xfId="0" applyFont="1" applyFill="1" applyBorder="1" applyAlignment="1" applyProtection="1">
      <alignment horizontal="center" vertical="center" wrapText="1"/>
      <protection hidden="1"/>
    </xf>
    <xf numFmtId="0" fontId="4" fillId="5" borderId="35" xfId="0" applyFont="1" applyFill="1" applyBorder="1" applyAlignment="1" applyProtection="1">
      <alignment horizontal="center" vertical="center" wrapText="1"/>
      <protection hidden="1"/>
    </xf>
    <xf numFmtId="0" fontId="4" fillId="5" borderId="41" xfId="0" applyFont="1" applyFill="1" applyBorder="1" applyAlignment="1" applyProtection="1">
      <alignment horizontal="center" vertical="center" wrapText="1"/>
      <protection hidden="1"/>
    </xf>
    <xf numFmtId="0" fontId="4" fillId="5" borderId="42" xfId="0" applyFont="1" applyFill="1" applyBorder="1" applyAlignment="1" applyProtection="1">
      <alignment horizontal="center" vertical="center" wrapText="1"/>
      <protection hidden="1"/>
    </xf>
    <xf numFmtId="0" fontId="9" fillId="0" borderId="43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 applyProtection="1">
      <alignment horizontal="center" vertical="center" wrapText="1"/>
      <protection hidden="1"/>
    </xf>
    <xf numFmtId="0" fontId="9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45" xfId="0" applyFont="1" applyFill="1" applyBorder="1" applyAlignment="1" applyProtection="1">
      <alignment horizontal="center" vertical="center" wrapText="1"/>
      <protection hidden="1"/>
    </xf>
    <xf numFmtId="166" fontId="9" fillId="0" borderId="46" xfId="0" applyNumberFormat="1" applyFont="1" applyFill="1" applyBorder="1" applyAlignment="1" applyProtection="1">
      <alignment horizontal="center" vertical="center"/>
      <protection hidden="1"/>
    </xf>
    <xf numFmtId="166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4" fillId="2" borderId="48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49" xfId="0" applyNumberFormat="1" applyFont="1" applyFill="1" applyBorder="1" applyAlignment="1" applyProtection="1">
      <alignment horizontal="center" vertical="center" wrapText="1"/>
      <protection hidden="1"/>
    </xf>
    <xf numFmtId="166" fontId="4" fillId="5" borderId="46" xfId="0" applyNumberFormat="1" applyFont="1" applyFill="1" applyBorder="1" applyAlignment="1" applyProtection="1">
      <alignment horizontal="center" vertical="center" wrapText="1"/>
      <protection hidden="1"/>
    </xf>
    <xf numFmtId="166" fontId="4" fillId="5" borderId="49" xfId="0" applyNumberFormat="1" applyFont="1" applyFill="1" applyBorder="1" applyAlignment="1" applyProtection="1">
      <alignment horizontal="center" vertical="center" wrapText="1"/>
      <protection hidden="1"/>
    </xf>
    <xf numFmtId="167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166" fontId="24" fillId="2" borderId="1" xfId="0" applyNumberFormat="1" applyFont="1" applyFill="1" applyBorder="1" applyAlignment="1" applyProtection="1">
      <alignment horizontal="center"/>
      <protection locked="0"/>
    </xf>
    <xf numFmtId="166" fontId="24" fillId="2" borderId="35" xfId="0" applyNumberFormat="1" applyFont="1" applyFill="1" applyBorder="1" applyAlignment="1" applyProtection="1">
      <alignment horizontal="center"/>
      <protection locked="0"/>
    </xf>
    <xf numFmtId="166" fontId="24" fillId="2" borderId="2" xfId="0" applyNumberFormat="1" applyFont="1" applyFill="1" applyBorder="1" applyAlignment="1" applyProtection="1">
      <alignment horizontal="center"/>
      <protection locked="0"/>
    </xf>
    <xf numFmtId="166" fontId="24" fillId="2" borderId="8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166" fontId="4" fillId="2" borderId="19" xfId="0" applyNumberFormat="1" applyFont="1" applyFill="1" applyBorder="1" applyAlignment="1" applyProtection="1">
      <alignment horizontal="center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18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19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53" xfId="0" applyNumberFormat="1" applyFont="1" applyFill="1" applyBorder="1" applyAlignment="1" applyProtection="1">
      <alignment horizontal="center" vertical="center" wrapText="1"/>
      <protection hidden="1"/>
    </xf>
    <xf numFmtId="166" fontId="4" fillId="2" borderId="5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56" xfId="0" applyFont="1" applyFill="1" applyBorder="1" applyAlignment="1" applyProtection="1">
      <alignment horizontal="center" vertical="center" wrapText="1"/>
      <protection hidden="1"/>
    </xf>
    <xf numFmtId="0" fontId="9" fillId="5" borderId="2" xfId="0" applyFont="1" applyFill="1" applyBorder="1" applyAlignment="1" applyProtection="1">
      <alignment horizontal="center" vertical="center" wrapText="1"/>
      <protection hidden="1"/>
    </xf>
    <xf numFmtId="0" fontId="9" fillId="5" borderId="57" xfId="0" applyFont="1" applyFill="1" applyBorder="1" applyAlignment="1" applyProtection="1">
      <alignment horizontal="center" vertical="center" wrapText="1"/>
      <protection hidden="1"/>
    </xf>
    <xf numFmtId="0" fontId="9" fillId="5" borderId="58" xfId="0" applyFont="1" applyFill="1" applyBorder="1" applyAlignment="1" applyProtection="1">
      <alignment horizontal="center" vertical="center" wrapText="1"/>
      <protection hidden="1"/>
    </xf>
    <xf numFmtId="0" fontId="9" fillId="5" borderId="59" xfId="0" applyFont="1" applyFill="1" applyBorder="1" applyAlignment="1" applyProtection="1">
      <alignment horizontal="center" vertical="center" wrapText="1"/>
      <protection hidden="1"/>
    </xf>
    <xf numFmtId="166" fontId="26" fillId="0" borderId="24" xfId="0" applyNumberFormat="1" applyFont="1" applyFill="1" applyBorder="1" applyAlignment="1" applyProtection="1">
      <alignment horizontal="center" vertical="center"/>
      <protection hidden="1"/>
    </xf>
    <xf numFmtId="166" fontId="26" fillId="0" borderId="25" xfId="0" applyNumberFormat="1" applyFont="1" applyFill="1" applyBorder="1" applyAlignment="1" applyProtection="1">
      <alignment horizontal="center" vertical="center"/>
      <protection hidden="1"/>
    </xf>
    <xf numFmtId="166" fontId="26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top" wrapText="1"/>
      <protection hidden="1"/>
    </xf>
    <xf numFmtId="0" fontId="4" fillId="3" borderId="35" xfId="0" applyFont="1" applyFill="1" applyBorder="1" applyAlignment="1" applyProtection="1">
      <alignment horizontal="left" vertical="top" wrapText="1"/>
      <protection hidden="1"/>
    </xf>
    <xf numFmtId="0" fontId="4" fillId="3" borderId="2" xfId="0" applyFont="1" applyFill="1" applyBorder="1" applyAlignment="1" applyProtection="1">
      <alignment horizontal="left" vertical="top" wrapText="1"/>
      <protection hidden="1"/>
    </xf>
    <xf numFmtId="0" fontId="4" fillId="3" borderId="8" xfId="0" applyFont="1" applyFill="1" applyBorder="1" applyAlignment="1" applyProtection="1">
      <alignment horizontal="left" vertical="top" wrapText="1"/>
      <protection hidden="1"/>
    </xf>
    <xf numFmtId="167" fontId="20" fillId="0" borderId="60" xfId="0" applyNumberFormat="1" applyFont="1" applyBorder="1" applyAlignment="1" applyProtection="1">
      <alignment horizontal="right" vertical="center" indent="1"/>
      <protection locked="0"/>
    </xf>
    <xf numFmtId="167" fontId="20" fillId="0" borderId="61" xfId="0" applyNumberFormat="1" applyFont="1" applyBorder="1" applyAlignment="1" applyProtection="1">
      <alignment horizontal="right" vertical="center" indent="1"/>
      <protection locked="0"/>
    </xf>
    <xf numFmtId="0" fontId="11" fillId="0" borderId="14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" vertical="top"/>
      <protection hidden="1"/>
    </xf>
    <xf numFmtId="167" fontId="13" fillId="0" borderId="0" xfId="0" applyNumberFormat="1" applyFont="1" applyBorder="1" applyAlignment="1" applyProtection="1">
      <alignment horizontal="right" vertical="center" indent="2"/>
      <protection hidden="1"/>
    </xf>
    <xf numFmtId="0" fontId="13" fillId="0" borderId="14" xfId="0" applyFont="1" applyBorder="1" applyAlignment="1" applyProtection="1">
      <alignment horizontal="center" textRotation="90"/>
      <protection hidden="1"/>
    </xf>
    <xf numFmtId="0" fontId="22" fillId="0" borderId="62" xfId="0" applyFont="1" applyBorder="1" applyAlignment="1" applyProtection="1">
      <alignment horizontal="left" indent="1"/>
      <protection locked="0"/>
    </xf>
    <xf numFmtId="0" fontId="22" fillId="0" borderId="63" xfId="0" applyFont="1" applyBorder="1" applyAlignment="1" applyProtection="1">
      <alignment horizontal="left" indent="1"/>
      <protection locked="0"/>
    </xf>
    <xf numFmtId="0" fontId="22" fillId="0" borderId="64" xfId="0" applyFont="1" applyBorder="1" applyAlignment="1" applyProtection="1">
      <alignment horizontal="left" indent="1"/>
      <protection locked="0"/>
    </xf>
    <xf numFmtId="0" fontId="2" fillId="2" borderId="65" xfId="0" applyFont="1" applyFill="1" applyBorder="1" applyAlignment="1" applyProtection="1">
      <alignment horizontal="left"/>
      <protection hidden="1"/>
    </xf>
    <xf numFmtId="0" fontId="2" fillId="2" borderId="66" xfId="0" applyFont="1" applyFill="1" applyBorder="1" applyAlignment="1" applyProtection="1">
      <alignment horizontal="left"/>
      <protection hidden="1"/>
    </xf>
    <xf numFmtId="0" fontId="2" fillId="2" borderId="67" xfId="0" applyFont="1" applyFill="1" applyBorder="1" applyAlignment="1" applyProtection="1">
      <alignment horizontal="left"/>
      <protection hidden="1"/>
    </xf>
    <xf numFmtId="0" fontId="2" fillId="5" borderId="68" xfId="0" applyFont="1" applyFill="1" applyBorder="1" applyAlignment="1" applyProtection="1">
      <alignment horizontal="center"/>
      <protection hidden="1"/>
    </xf>
    <xf numFmtId="0" fontId="2" fillId="5" borderId="63" xfId="0" applyFont="1" applyFill="1" applyBorder="1" applyAlignment="1" applyProtection="1">
      <alignment horizontal="center"/>
      <protection hidden="1"/>
    </xf>
    <xf numFmtId="0" fontId="2" fillId="5" borderId="64" xfId="0" applyFont="1" applyFill="1" applyBorder="1" applyAlignment="1" applyProtection="1">
      <alignment horizontal="center"/>
      <protection hidden="1"/>
    </xf>
    <xf numFmtId="170" fontId="10" fillId="3" borderId="69" xfId="0" applyNumberFormat="1" applyFont="1" applyFill="1" applyBorder="1" applyAlignment="1" applyProtection="1">
      <alignment horizontal="right" vertical="center"/>
      <protection hidden="1"/>
    </xf>
    <xf numFmtId="170" fontId="10" fillId="3" borderId="3" xfId="0" applyNumberFormat="1" applyFont="1" applyFill="1" applyBorder="1" applyAlignment="1" applyProtection="1">
      <alignment horizontal="right" vertical="center"/>
      <protection hidden="1"/>
    </xf>
    <xf numFmtId="0" fontId="4" fillId="3" borderId="70" xfId="0" applyFont="1" applyFill="1" applyBorder="1" applyAlignment="1" applyProtection="1">
      <alignment horizontal="left" vertical="top" wrapText="1"/>
      <protection hidden="1"/>
    </xf>
    <xf numFmtId="0" fontId="4" fillId="3" borderId="71" xfId="0" applyFont="1" applyFill="1" applyBorder="1" applyAlignment="1" applyProtection="1">
      <alignment horizontal="left" vertical="top" wrapText="1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0" fontId="4" fillId="4" borderId="35" xfId="0" applyFont="1" applyFill="1" applyBorder="1" applyAlignment="1" applyProtection="1">
      <alignment horizontal="left" vertical="top" wrapText="1"/>
      <protection hidden="1"/>
    </xf>
    <xf numFmtId="0" fontId="4" fillId="4" borderId="2" xfId="0" applyFont="1" applyFill="1" applyBorder="1" applyAlignment="1" applyProtection="1">
      <alignment horizontal="left" vertical="top" wrapText="1"/>
      <protection hidden="1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6" fontId="8" fillId="2" borderId="2" xfId="0" applyNumberFormat="1" applyFont="1" applyFill="1" applyBorder="1" applyAlignment="1" applyProtection="1">
      <alignment horizontal="center" vertical="top"/>
      <protection hidden="1"/>
    </xf>
    <xf numFmtId="166" fontId="8" fillId="2" borderId="0" xfId="0" applyNumberFormat="1" applyFont="1" applyFill="1" applyBorder="1" applyAlignment="1" applyProtection="1">
      <alignment horizontal="center" vertical="top"/>
      <protection hidden="1"/>
    </xf>
    <xf numFmtId="10" fontId="13" fillId="0" borderId="0" xfId="0" applyNumberFormat="1" applyFont="1" applyAlignment="1" applyProtection="1">
      <alignment horizontal="left" vertical="top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4" fillId="2" borderId="8" xfId="0" applyNumberFormat="1" applyFont="1" applyFill="1" applyBorder="1" applyAlignment="1" applyProtection="1">
      <alignment horizontal="center" vertical="center"/>
      <protection hidden="1"/>
    </xf>
    <xf numFmtId="166" fontId="4" fillId="2" borderId="53" xfId="0" applyNumberFormat="1" applyFont="1" applyFill="1" applyBorder="1" applyAlignment="1" applyProtection="1">
      <alignment horizontal="center" vertical="center"/>
      <protection hidden="1"/>
    </xf>
    <xf numFmtId="166" fontId="4" fillId="2" borderId="72" xfId="0" applyNumberFormat="1" applyFont="1" applyFill="1" applyBorder="1" applyAlignment="1" applyProtection="1">
      <alignment horizontal="center" vertical="center"/>
      <protection hidden="1"/>
    </xf>
    <xf numFmtId="166" fontId="4" fillId="2" borderId="38" xfId="0" applyNumberFormat="1" applyFont="1" applyFill="1" applyBorder="1" applyAlignment="1" applyProtection="1">
      <alignment horizontal="center" vertical="center"/>
      <protection hidden="1"/>
    </xf>
    <xf numFmtId="167" fontId="20" fillId="0" borderId="68" xfId="0" applyNumberFormat="1" applyFont="1" applyBorder="1" applyAlignment="1" applyProtection="1">
      <alignment horizontal="center"/>
      <protection locked="0"/>
    </xf>
    <xf numFmtId="167" fontId="20" fillId="0" borderId="63" xfId="0" applyNumberFormat="1" applyFont="1" applyBorder="1" applyAlignment="1" applyProtection="1">
      <alignment horizontal="center"/>
      <protection locked="0"/>
    </xf>
    <xf numFmtId="167" fontId="20" fillId="0" borderId="73" xfId="0" applyNumberFormat="1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 textRotation="90"/>
      <protection hidden="1"/>
    </xf>
    <xf numFmtId="0" fontId="2" fillId="5" borderId="74" xfId="0" applyFont="1" applyFill="1" applyBorder="1" applyAlignment="1" applyProtection="1">
      <alignment horizontal="left"/>
      <protection hidden="1"/>
    </xf>
    <xf numFmtId="0" fontId="2" fillId="5" borderId="75" xfId="0" applyFont="1" applyFill="1" applyBorder="1" applyAlignment="1" applyProtection="1">
      <alignment horizontal="left"/>
      <protection hidden="1"/>
    </xf>
    <xf numFmtId="0" fontId="2" fillId="5" borderId="76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textRotation="90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0">
    <dxf>
      <font>
        <color rgb="FFFF0000"/>
      </font>
      <fill>
        <patternFill>
          <bgColor rgb="FFFFFF99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  <dxf>
      <fill>
        <patternFill>
          <bgColor rgb="FFFFFF99"/>
        </patternFill>
      </fill>
      <border/>
    </dxf>
    <dxf>
      <font>
        <b val="0"/>
        <i val="0"/>
        <color rgb="FFFF0000"/>
      </font>
      <fill>
        <patternFill>
          <bgColor rgb="FFFFFF00"/>
        </patternFill>
      </fill>
      <border/>
    </dxf>
    <dxf>
      <font>
        <color rgb="FF000000"/>
      </font>
      <border/>
    </dxf>
    <dxf>
      <font>
        <color rgb="FFCCFFCC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 patternType="solid"/>
      </fill>
      <border/>
    </dxf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421875" style="15" customWidth="1"/>
    <col min="3" max="3" width="10.28125" style="15" customWidth="1"/>
    <col min="4" max="4" width="12.57421875" style="15" customWidth="1"/>
    <col min="5" max="5" width="1.421875" style="15" customWidth="1"/>
    <col min="6" max="6" width="14.57421875" style="15" customWidth="1"/>
    <col min="7" max="7" width="14.8515625" style="15" customWidth="1"/>
    <col min="8" max="8" width="12.140625" style="16" customWidth="1"/>
    <col min="9" max="9" width="1.421875" style="16" customWidth="1"/>
    <col min="10" max="10" width="12.140625" style="16" customWidth="1"/>
    <col min="11" max="11" width="1.421875" style="16" customWidth="1"/>
    <col min="12" max="12" width="8.57421875" style="16" customWidth="1"/>
    <col min="13" max="13" width="15.00390625" style="15" customWidth="1"/>
    <col min="14" max="14" width="1.421875" style="17" customWidth="1"/>
    <col min="15" max="15" width="2.140625" style="17" customWidth="1"/>
    <col min="16" max="17" width="13.57421875" style="18" customWidth="1"/>
    <col min="18" max="18" width="1.7109375" style="15" customWidth="1"/>
    <col min="19" max="16384" width="9.140625" style="15" customWidth="1"/>
  </cols>
  <sheetData>
    <row r="1" ht="1.5" customHeight="1">
      <c r="B1" s="14"/>
    </row>
    <row r="2" spans="2:15" ht="12" customHeight="1">
      <c r="B2" s="51" t="s">
        <v>29</v>
      </c>
      <c r="C2" s="52"/>
      <c r="D2" s="52"/>
      <c r="E2" s="52"/>
      <c r="F2" s="52"/>
      <c r="G2" s="53"/>
      <c r="H2" s="133" t="s">
        <v>16</v>
      </c>
      <c r="I2" s="134"/>
      <c r="J2" s="134"/>
      <c r="K2" s="134"/>
      <c r="L2" s="134"/>
      <c r="M2" s="135"/>
      <c r="N2" s="21"/>
      <c r="O2" s="22"/>
    </row>
    <row r="3" spans="2:17" ht="2.25" customHeight="1">
      <c r="B3" s="19"/>
      <c r="C3" s="19"/>
      <c r="D3" s="19"/>
      <c r="E3" s="19"/>
      <c r="F3" s="19"/>
      <c r="G3" s="19"/>
      <c r="J3" s="20"/>
      <c r="K3" s="20"/>
      <c r="L3" s="20"/>
      <c r="M3" s="21"/>
      <c r="N3" s="21"/>
      <c r="O3" s="22"/>
      <c r="P3" s="22"/>
      <c r="Q3" s="22"/>
    </row>
    <row r="4" ht="15.75" customHeight="1">
      <c r="B4" s="14" t="s">
        <v>37</v>
      </c>
    </row>
    <row r="5" ht="2.25" customHeight="1">
      <c r="B5" s="14"/>
    </row>
    <row r="6" spans="2:13" ht="15.75" customHeight="1">
      <c r="B6" s="153" t="s">
        <v>15</v>
      </c>
      <c r="C6" s="154"/>
      <c r="D6" s="154"/>
      <c r="E6" s="155"/>
      <c r="F6" s="147" t="s">
        <v>34</v>
      </c>
      <c r="G6" s="148"/>
      <c r="H6" s="148"/>
      <c r="I6" s="148"/>
      <c r="J6" s="148"/>
      <c r="K6" s="148"/>
      <c r="L6" s="149"/>
      <c r="M6" s="47">
        <f ca="1">TODAY()</f>
        <v>39435</v>
      </c>
    </row>
    <row r="7" ht="2.25" customHeight="1">
      <c r="B7" s="14"/>
    </row>
    <row r="8" spans="2:18" ht="16.5" customHeight="1">
      <c r="B8" s="150" t="s">
        <v>28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  <c r="O8" s="35"/>
      <c r="P8" s="36" t="s">
        <v>18</v>
      </c>
      <c r="Q8" s="37"/>
      <c r="R8" s="38"/>
    </row>
    <row r="9" spans="2:18" ht="15" customHeight="1">
      <c r="B9" s="103" t="s">
        <v>24</v>
      </c>
      <c r="C9" s="104"/>
      <c r="D9" s="104"/>
      <c r="E9" s="105"/>
      <c r="F9" s="112"/>
      <c r="G9" s="113"/>
      <c r="H9" s="112" t="s">
        <v>0</v>
      </c>
      <c r="I9" s="160"/>
      <c r="J9" s="160"/>
      <c r="K9" s="113"/>
      <c r="L9" s="67" t="s">
        <v>26</v>
      </c>
      <c r="M9" s="68"/>
      <c r="N9" s="18"/>
      <c r="O9" s="188" t="s">
        <v>35</v>
      </c>
      <c r="P9" s="136" t="s">
        <v>31</v>
      </c>
      <c r="Q9" s="137"/>
      <c r="R9" s="39"/>
    </row>
    <row r="10" spans="2:18" ht="7.5" customHeight="1">
      <c r="B10" s="106"/>
      <c r="C10" s="107"/>
      <c r="D10" s="107"/>
      <c r="E10" s="108"/>
      <c r="F10" s="114"/>
      <c r="G10" s="115"/>
      <c r="H10" s="114"/>
      <c r="I10" s="161"/>
      <c r="J10" s="161"/>
      <c r="K10" s="115"/>
      <c r="L10" s="69"/>
      <c r="M10" s="70"/>
      <c r="N10" s="18"/>
      <c r="O10" s="188"/>
      <c r="P10" s="158"/>
      <c r="Q10" s="159"/>
      <c r="R10" s="39"/>
    </row>
    <row r="11" spans="2:18" ht="15" customHeight="1">
      <c r="B11" s="109"/>
      <c r="C11" s="110"/>
      <c r="D11" s="110"/>
      <c r="E11" s="111"/>
      <c r="F11" s="116"/>
      <c r="G11" s="117"/>
      <c r="H11" s="162" t="s">
        <v>1</v>
      </c>
      <c r="I11" s="163"/>
      <c r="J11" s="163" t="s">
        <v>2</v>
      </c>
      <c r="K11" s="164"/>
      <c r="L11" s="69"/>
      <c r="M11" s="70"/>
      <c r="N11" s="18"/>
      <c r="O11" s="188"/>
      <c r="P11" s="23" t="s">
        <v>8</v>
      </c>
      <c r="Q11" s="24" t="s">
        <v>9</v>
      </c>
      <c r="R11" s="39"/>
    </row>
    <row r="12" spans="2:18" ht="15" customHeight="1">
      <c r="B12" s="60" t="s">
        <v>10</v>
      </c>
      <c r="C12" s="61"/>
      <c r="D12" s="61"/>
      <c r="E12" s="62"/>
      <c r="F12" s="54" t="s">
        <v>23</v>
      </c>
      <c r="G12" s="55"/>
      <c r="H12" s="99">
        <v>232</v>
      </c>
      <c r="I12" s="100"/>
      <c r="J12" s="99">
        <v>334</v>
      </c>
      <c r="K12" s="100"/>
      <c r="L12" s="1">
        <f>IF(H13=0,0,((H12*P$30)+(J12*Q$30)))</f>
        <v>0</v>
      </c>
      <c r="M12" s="45">
        <f>IF(M13=TRUE,IF(M19=TRUE,1,0),0)</f>
        <v>0</v>
      </c>
      <c r="N12" s="18"/>
      <c r="O12" s="188"/>
      <c r="P12" s="13">
        <v>0</v>
      </c>
      <c r="Q12" s="13">
        <v>0</v>
      </c>
      <c r="R12" s="39"/>
    </row>
    <row r="13" spans="2:18" ht="15" customHeight="1">
      <c r="B13" s="60"/>
      <c r="C13" s="61"/>
      <c r="D13" s="61"/>
      <c r="E13" s="62"/>
      <c r="F13" s="56" t="str">
        <f>IF(H13&gt;P12+Q12,"Prodáno z výroby více než vyrobeno","Dodané množství TE v předchozím roce")</f>
        <v>Dodané množství TE v předchozím roce</v>
      </c>
      <c r="G13" s="57"/>
      <c r="H13" s="180">
        <v>0</v>
      </c>
      <c r="I13" s="181"/>
      <c r="J13" s="181"/>
      <c r="K13" s="182"/>
      <c r="L13" s="29">
        <f>IF(H13+J13=0,0,(H13)/(H13+H15+H17+H19))</f>
        <v>0</v>
      </c>
      <c r="M13" s="46" t="b">
        <f>OR(L13=1,L15=1,L17=1,L19=1)</f>
        <v>0</v>
      </c>
      <c r="N13" s="18"/>
      <c r="O13" s="188"/>
      <c r="P13" s="3">
        <f>IF(P12+Q12=0,0,P12/(P12+Q12))</f>
        <v>0</v>
      </c>
      <c r="Q13" s="3">
        <f>IF(P12+Q12=0,0,Q12/(P12+Q12))</f>
        <v>0</v>
      </c>
      <c r="R13" s="39"/>
    </row>
    <row r="14" spans="2:18" ht="15" customHeight="1">
      <c r="B14" s="60" t="s">
        <v>6</v>
      </c>
      <c r="C14" s="61"/>
      <c r="D14" s="61"/>
      <c r="E14" s="62"/>
      <c r="F14" s="54" t="s">
        <v>23</v>
      </c>
      <c r="G14" s="55"/>
      <c r="H14" s="101">
        <v>320</v>
      </c>
      <c r="I14" s="102"/>
      <c r="J14" s="101">
        <v>417</v>
      </c>
      <c r="K14" s="102"/>
      <c r="L14" s="2">
        <f>IF(H15=0,0,((H14*P$30)+(J14*Q$30)))</f>
        <v>0</v>
      </c>
      <c r="M14" s="118">
        <f>IF(L12+L14+L16+L18=0,0,ROUND(((L12*L13)+(L14*L15)+(L16*L17)+(L18*L19)),3))</f>
        <v>0</v>
      </c>
      <c r="N14" s="18"/>
      <c r="O14" s="146" t="s">
        <v>36</v>
      </c>
      <c r="P14" s="25"/>
      <c r="Q14" s="25"/>
      <c r="R14" s="39"/>
    </row>
    <row r="15" spans="2:18" ht="15" customHeight="1">
      <c r="B15" s="60"/>
      <c r="C15" s="61"/>
      <c r="D15" s="61"/>
      <c r="E15" s="62"/>
      <c r="F15" s="56" t="s">
        <v>25</v>
      </c>
      <c r="G15" s="57"/>
      <c r="H15" s="180">
        <v>0</v>
      </c>
      <c r="I15" s="181"/>
      <c r="J15" s="181"/>
      <c r="K15" s="182"/>
      <c r="L15" s="29">
        <f>IF(H15+J15=0,0,(H15)/(H13+H15+H17+H19))</f>
        <v>0</v>
      </c>
      <c r="M15" s="118"/>
      <c r="N15" s="18"/>
      <c r="O15" s="146"/>
      <c r="P15" s="165" t="s">
        <v>32</v>
      </c>
      <c r="Q15" s="166"/>
      <c r="R15" s="39"/>
    </row>
    <row r="16" spans="2:18" ht="15" customHeight="1">
      <c r="B16" s="60" t="s">
        <v>12</v>
      </c>
      <c r="C16" s="61"/>
      <c r="D16" s="61"/>
      <c r="E16" s="62"/>
      <c r="F16" s="54" t="s">
        <v>23</v>
      </c>
      <c r="G16" s="55"/>
      <c r="H16" s="101">
        <v>389</v>
      </c>
      <c r="I16" s="102"/>
      <c r="J16" s="101">
        <v>482</v>
      </c>
      <c r="K16" s="102"/>
      <c r="L16" s="2">
        <f>IF(H17=0,0,((H16*P$30)+(J16*Q$30)))</f>
        <v>0</v>
      </c>
      <c r="M16" s="118"/>
      <c r="N16" s="18"/>
      <c r="O16" s="146"/>
      <c r="P16" s="167"/>
      <c r="Q16" s="168"/>
      <c r="R16" s="39"/>
    </row>
    <row r="17" spans="2:18" ht="15" customHeight="1">
      <c r="B17" s="60"/>
      <c r="C17" s="61"/>
      <c r="D17" s="61"/>
      <c r="E17" s="62"/>
      <c r="F17" s="56" t="s">
        <v>25</v>
      </c>
      <c r="G17" s="57"/>
      <c r="H17" s="180">
        <v>0</v>
      </c>
      <c r="I17" s="181"/>
      <c r="J17" s="181"/>
      <c r="K17" s="182"/>
      <c r="L17" s="29">
        <f>IF(H17+J17=0,0,(H17)/(H13+H15+H17+H19))</f>
        <v>0</v>
      </c>
      <c r="M17" s="118"/>
      <c r="N17" s="18"/>
      <c r="O17" s="146"/>
      <c r="P17" s="26" t="s">
        <v>8</v>
      </c>
      <c r="Q17" s="27" t="s">
        <v>9</v>
      </c>
      <c r="R17" s="39"/>
    </row>
    <row r="18" spans="2:18" ht="15" customHeight="1">
      <c r="B18" s="60" t="s">
        <v>11</v>
      </c>
      <c r="C18" s="61"/>
      <c r="D18" s="61"/>
      <c r="E18" s="62"/>
      <c r="F18" s="54" t="s">
        <v>23</v>
      </c>
      <c r="G18" s="55"/>
      <c r="H18" s="101">
        <v>412</v>
      </c>
      <c r="I18" s="102"/>
      <c r="J18" s="101">
        <v>505</v>
      </c>
      <c r="K18" s="102"/>
      <c r="L18" s="2">
        <f>IF(H19=0,0,((H18*P$30)+(J18*Q$30)))</f>
        <v>0</v>
      </c>
      <c r="M18" s="46">
        <f>IF(M13=FALSE,IF(M19=FALSE,1,0),0)</f>
        <v>1</v>
      </c>
      <c r="N18" s="18"/>
      <c r="O18" s="125" t="s">
        <v>3</v>
      </c>
      <c r="P18" s="13">
        <v>0</v>
      </c>
      <c r="Q18" s="13">
        <v>0</v>
      </c>
      <c r="R18" s="39"/>
    </row>
    <row r="19" spans="2:18" ht="15" customHeight="1">
      <c r="B19" s="63"/>
      <c r="C19" s="64"/>
      <c r="D19" s="64"/>
      <c r="E19" s="65"/>
      <c r="F19" s="56" t="s">
        <v>25</v>
      </c>
      <c r="G19" s="57"/>
      <c r="H19" s="180">
        <v>0</v>
      </c>
      <c r="I19" s="181"/>
      <c r="J19" s="181"/>
      <c r="K19" s="182"/>
      <c r="L19" s="29">
        <f>IF(H19+J19=0,0,(H19)/(H13+H15+H17+H19))</f>
        <v>0</v>
      </c>
      <c r="M19" s="46" t="b">
        <f>OR(P30=1,Q30=1)</f>
        <v>0</v>
      </c>
      <c r="N19" s="18"/>
      <c r="O19" s="126"/>
      <c r="P19" s="11">
        <f>IF(P18+Q18=0,0,P18/(P18+Q18))</f>
        <v>0</v>
      </c>
      <c r="Q19" s="11">
        <f>IF(P18+Q18=0,0,Q18/(P18+Q18))</f>
        <v>0</v>
      </c>
      <c r="R19" s="39"/>
    </row>
    <row r="20" spans="4:18" ht="4.5" customHeight="1" thickBot="1">
      <c r="D20" s="28"/>
      <c r="F20" s="73" t="s">
        <v>27</v>
      </c>
      <c r="G20" s="74"/>
      <c r="H20" s="171">
        <f>IF(H13+H15+H17+H19=0,0,(IF(H13&lt;&gt;0,(H12*H13),0)+IF(H15&lt;&gt;0,(H14*H15),0)+IF(H17&lt;&gt;0,(H16*H17),0)+IF(H19&lt;&gt;0,(H18*H19),0))/(H13+H15+H17+H19))</f>
        <v>0</v>
      </c>
      <c r="I20" s="172"/>
      <c r="J20" s="172">
        <f>IF(H13+H15+H17+H19=0,0,(IF(H13&lt;&gt;0,(J12*H13),0)+IF(H15&lt;&gt;0,(J14*H15),0)+IF(H17&lt;&gt;0,(J16*H17),0)+IF(H19&lt;&gt;0,(J18*H19),0))/(H13+H15+H17+H19))</f>
        <v>0</v>
      </c>
      <c r="K20" s="172"/>
      <c r="L20" s="119" t="str">
        <f>IF(H13+H15+H17+H19&gt;P29+Q29,"Dodáno více než vyrobeno",IF(H13+H15+H17+H19=0,"Žádná dodávka",M14))</f>
        <v>Žádná dodávka</v>
      </c>
      <c r="M20" s="120"/>
      <c r="N20" s="18"/>
      <c r="O20" s="125" t="s">
        <v>4</v>
      </c>
      <c r="P20" s="140">
        <v>0</v>
      </c>
      <c r="Q20" s="140">
        <v>0</v>
      </c>
      <c r="R20" s="39"/>
    </row>
    <row r="21" spans="2:18" ht="12.75" customHeight="1" thickTop="1">
      <c r="B21" s="79" t="s">
        <v>13</v>
      </c>
      <c r="C21" s="80"/>
      <c r="D21" s="93" t="str">
        <f>IF(L20="Dodáno více než vyrobeno","Chyba",IF(L20="Žádná dodávka","Zadejte hodnoty",(M14+H22)/2))</f>
        <v>Zadejte hodnoty</v>
      </c>
      <c r="F21" s="75"/>
      <c r="G21" s="76"/>
      <c r="H21" s="171"/>
      <c r="I21" s="172"/>
      <c r="J21" s="172"/>
      <c r="K21" s="172"/>
      <c r="L21" s="121"/>
      <c r="M21" s="122"/>
      <c r="N21" s="18"/>
      <c r="O21" s="125"/>
      <c r="P21" s="141"/>
      <c r="Q21" s="141"/>
      <c r="R21" s="39"/>
    </row>
    <row r="22" spans="2:18" ht="15" customHeight="1">
      <c r="B22" s="81"/>
      <c r="C22" s="82"/>
      <c r="D22" s="94"/>
      <c r="F22" s="75"/>
      <c r="G22" s="76"/>
      <c r="H22" s="174">
        <f>IF(P30+Q30=0,0,IF(P30=0,J20,IF(Q30=0,H20,ROUND(((H20*P30)+(J20*Q30)),3))))</f>
        <v>0</v>
      </c>
      <c r="I22" s="175"/>
      <c r="J22" s="175"/>
      <c r="K22" s="176"/>
      <c r="L22" s="121"/>
      <c r="M22" s="122"/>
      <c r="N22" s="18"/>
      <c r="O22" s="126"/>
      <c r="P22" s="12">
        <f>IF(P20+Q20=0,0,P20/(P20+Q20))</f>
        <v>0</v>
      </c>
      <c r="Q22" s="12">
        <f>IF(P20+Q20=0,0,Q20/(P20+Q20))</f>
        <v>0</v>
      </c>
      <c r="R22" s="39"/>
    </row>
    <row r="23" spans="2:18" ht="15" customHeight="1">
      <c r="B23" s="83" t="s">
        <v>17</v>
      </c>
      <c r="C23" s="84"/>
      <c r="D23" s="95" t="str">
        <f>IF(H32="Žádná dodávka","Zadejte hodnoty",IF(H32&gt;1500,"Chyba",IF(H32&lt;50,"Chyba",H32)))</f>
        <v>Zadejte hodnoty</v>
      </c>
      <c r="F23" s="77"/>
      <c r="G23" s="78"/>
      <c r="H23" s="177"/>
      <c r="I23" s="178"/>
      <c r="J23" s="178"/>
      <c r="K23" s="179"/>
      <c r="L23" s="123"/>
      <c r="M23" s="124"/>
      <c r="N23" s="18"/>
      <c r="O23" s="125" t="s">
        <v>5</v>
      </c>
      <c r="P23" s="13">
        <v>0</v>
      </c>
      <c r="Q23" s="13">
        <v>0</v>
      </c>
      <c r="R23" s="39"/>
    </row>
    <row r="24" spans="2:18" ht="15" customHeight="1">
      <c r="B24" s="85"/>
      <c r="C24" s="86"/>
      <c r="D24" s="96"/>
      <c r="F24" s="34"/>
      <c r="H24" s="170" t="s">
        <v>14</v>
      </c>
      <c r="I24" s="170"/>
      <c r="J24" s="145">
        <f>H13+H15+H17+H19</f>
        <v>0</v>
      </c>
      <c r="K24" s="145"/>
      <c r="O24" s="126"/>
      <c r="P24" s="4">
        <f>IF(P23+Q23=0,0,P23/(P23+Q23))</f>
        <v>0</v>
      </c>
      <c r="Q24" s="4">
        <f>IF(P23+Q23=0,0,Q23/(P23+Q23))</f>
        <v>0</v>
      </c>
      <c r="R24" s="39"/>
    </row>
    <row r="25" spans="2:18" ht="15" customHeight="1">
      <c r="B25" s="87">
        <f>IF(D25="","",IF(D21&lt;D23,"Překročení úrovně","Pod úrovní"))</f>
      </c>
      <c r="C25" s="88"/>
      <c r="D25" s="91">
        <f>IF(D23="Chyba","",IF(D23="Zadejte hodnoty","",IF(D21="Zadejte hodnoty","",IF(D21="Chyba","",ABS(D23-D21)))))</f>
      </c>
      <c r="G25" s="58">
        <f>IF(J24=0,"",IF((P29+Q29)&gt;=(H13+H15+H17+H19),IF((H13+H15+H17+H19)&lt;0.8*(P29+Q29)," Vlastní spotřeba dodavatele a ztráty","Vlastní spotřeba dodavatele a ztráty"),""))</f>
      </c>
      <c r="H25" s="58"/>
      <c r="I25" s="58"/>
      <c r="J25" s="33">
        <f>IF(J24=0,"",IF(P29+Q29=0,"",P29+Q29-J24))</f>
      </c>
      <c r="K25" s="173">
        <f>IF(J24=0,"",IF(P29+Q29=0,"",1-(H13+H15+H17+H19)/(P29+Q29)))</f>
      </c>
      <c r="L25" s="173"/>
      <c r="M25" s="9"/>
      <c r="O25" s="142" t="s">
        <v>7</v>
      </c>
      <c r="P25" s="143"/>
      <c r="Q25" s="143"/>
      <c r="R25" s="144"/>
    </row>
    <row r="26" spans="2:18" ht="15" customHeight="1" thickBot="1">
      <c r="B26" s="89"/>
      <c r="C26" s="90"/>
      <c r="D26" s="92"/>
      <c r="F26" s="8">
        <f>IF(J24=H13+H15+H17+H19+J13+J15+J17+J19,"",H13+H15+H17+H19+J13+J15+J17+J19)</f>
      </c>
      <c r="H26" s="59"/>
      <c r="I26" s="59"/>
      <c r="J26" s="59"/>
      <c r="K26" s="59"/>
      <c r="L26" s="6"/>
      <c r="M26" s="10"/>
      <c r="O26" s="40"/>
      <c r="P26" s="136" t="s">
        <v>30</v>
      </c>
      <c r="Q26" s="137"/>
      <c r="R26" s="39"/>
    </row>
    <row r="27" spans="6:18" ht="15" customHeight="1" thickTop="1">
      <c r="F27" s="5"/>
      <c r="G27" s="7"/>
      <c r="H27" s="169"/>
      <c r="I27" s="169"/>
      <c r="J27" s="169"/>
      <c r="K27" s="169"/>
      <c r="N27" s="18"/>
      <c r="O27" s="40"/>
      <c r="P27" s="138"/>
      <c r="Q27" s="139"/>
      <c r="R27" s="39"/>
    </row>
    <row r="28" spans="2:18" ht="16.5" customHeight="1">
      <c r="B28" s="184" t="s">
        <v>22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6"/>
      <c r="N28" s="18"/>
      <c r="O28" s="183" t="s">
        <v>33</v>
      </c>
      <c r="P28" s="30" t="s">
        <v>8</v>
      </c>
      <c r="Q28" s="31" t="s">
        <v>9</v>
      </c>
      <c r="R28" s="39"/>
    </row>
    <row r="29" spans="2:18" ht="16.5" customHeight="1">
      <c r="B29" s="187" t="s">
        <v>20</v>
      </c>
      <c r="C29" s="66"/>
      <c r="D29" s="66"/>
      <c r="E29" s="66"/>
      <c r="F29" s="66" t="s">
        <v>19</v>
      </c>
      <c r="G29" s="66"/>
      <c r="H29" s="98" t="s">
        <v>21</v>
      </c>
      <c r="I29" s="98"/>
      <c r="J29" s="98"/>
      <c r="K29" s="98"/>
      <c r="L29" s="127">
        <f>IF(H13+H15+H17+H19+J13+J15+J17+J19&lt;(F32)*0.84,"Velký meziroční rozdíl v množství dodávek tepelné energie",IF(H13+H15+H17+H19+J13+J15+J17+J19&gt;(F32)*1.16,"Velký meziroční rozdíl v množství dodávek tepelné energie",""))</f>
      </c>
      <c r="M29" s="128"/>
      <c r="N29" s="18"/>
      <c r="O29" s="183"/>
      <c r="P29" s="32">
        <f>P12+P18+P20+P23</f>
        <v>0</v>
      </c>
      <c r="Q29" s="32">
        <f>Q12+Q18+Q20+Q23</f>
        <v>0</v>
      </c>
      <c r="R29" s="39"/>
    </row>
    <row r="30" spans="2:18" ht="9" customHeight="1">
      <c r="B30" s="187"/>
      <c r="C30" s="66"/>
      <c r="D30" s="66"/>
      <c r="E30" s="66"/>
      <c r="F30" s="66"/>
      <c r="G30" s="66"/>
      <c r="H30" s="98"/>
      <c r="I30" s="98"/>
      <c r="J30" s="98"/>
      <c r="K30" s="98"/>
      <c r="L30" s="129"/>
      <c r="M30" s="130"/>
      <c r="N30" s="18"/>
      <c r="O30" s="183"/>
      <c r="P30" s="156">
        <f>IF(P29+Q29=0,0,P29/(P29+Q29))</f>
        <v>0</v>
      </c>
      <c r="Q30" s="156">
        <f>IF(P29+Q29=0,0,Q29/(P29+Q29))</f>
        <v>0</v>
      </c>
      <c r="R30" s="39"/>
    </row>
    <row r="31" spans="2:18" ht="15" customHeight="1">
      <c r="B31" s="187"/>
      <c r="C31" s="66"/>
      <c r="D31" s="66"/>
      <c r="E31" s="66"/>
      <c r="F31" s="66"/>
      <c r="G31" s="66"/>
      <c r="H31" s="98"/>
      <c r="I31" s="98"/>
      <c r="J31" s="98"/>
      <c r="K31" s="98"/>
      <c r="L31" s="129"/>
      <c r="M31" s="130"/>
      <c r="N31" s="18"/>
      <c r="O31" s="41"/>
      <c r="P31" s="157"/>
      <c r="Q31" s="157"/>
      <c r="R31" s="39"/>
    </row>
    <row r="32" spans="2:18" ht="18.75" customHeight="1">
      <c r="B32" s="71">
        <v>0</v>
      </c>
      <c r="C32" s="72"/>
      <c r="D32" s="72"/>
      <c r="E32" s="72"/>
      <c r="F32" s="97">
        <v>0</v>
      </c>
      <c r="G32" s="97"/>
      <c r="H32" s="48" t="str">
        <f>IF(F32=0,"Žádná dodávka",(B32/F32))</f>
        <v>Žádná dodávka</v>
      </c>
      <c r="I32" s="49"/>
      <c r="J32" s="49"/>
      <c r="K32" s="50"/>
      <c r="L32" s="131"/>
      <c r="M32" s="132"/>
      <c r="N32" s="18"/>
      <c r="O32" s="42"/>
      <c r="P32" s="43"/>
      <c r="Q32" s="43"/>
      <c r="R32" s="44"/>
    </row>
    <row r="33" ht="10.5" customHeight="1">
      <c r="O33" s="18"/>
    </row>
    <row r="34" ht="18.75" customHeight="1"/>
  </sheetData>
  <sheetProtection password="CA33" sheet="1" objects="1" scenarios="1"/>
  <mergeCells count="76">
    <mergeCell ref="F19:G19"/>
    <mergeCell ref="H18:I18"/>
    <mergeCell ref="O28:O30"/>
    <mergeCell ref="H16:I16"/>
    <mergeCell ref="H13:K13"/>
    <mergeCell ref="H15:K15"/>
    <mergeCell ref="J16:K16"/>
    <mergeCell ref="B28:M28"/>
    <mergeCell ref="B29:E31"/>
    <mergeCell ref="F16:G16"/>
    <mergeCell ref="O9:O13"/>
    <mergeCell ref="P30:P31"/>
    <mergeCell ref="J14:K14"/>
    <mergeCell ref="P9:Q10"/>
    <mergeCell ref="P20:P21"/>
    <mergeCell ref="J18:K18"/>
    <mergeCell ref="H9:K10"/>
    <mergeCell ref="H11:I11"/>
    <mergeCell ref="J11:K11"/>
    <mergeCell ref="Q30:Q31"/>
    <mergeCell ref="P15:Q16"/>
    <mergeCell ref="H2:M2"/>
    <mergeCell ref="P26:Q27"/>
    <mergeCell ref="Q20:Q21"/>
    <mergeCell ref="O25:R25"/>
    <mergeCell ref="J24:K24"/>
    <mergeCell ref="O14:O17"/>
    <mergeCell ref="F6:L6"/>
    <mergeCell ref="B8:M8"/>
    <mergeCell ref="B6:E6"/>
    <mergeCell ref="H12:I12"/>
    <mergeCell ref="M14:M17"/>
    <mergeCell ref="L20:M23"/>
    <mergeCell ref="O18:O19"/>
    <mergeCell ref="L29:M32"/>
    <mergeCell ref="O20:O22"/>
    <mergeCell ref="K25:L25"/>
    <mergeCell ref="H22:K23"/>
    <mergeCell ref="J27:K27"/>
    <mergeCell ref="O23:O24"/>
    <mergeCell ref="H17:K17"/>
    <mergeCell ref="B9:E11"/>
    <mergeCell ref="F17:G17"/>
    <mergeCell ref="B12:E13"/>
    <mergeCell ref="F9:G11"/>
    <mergeCell ref="F13:G13"/>
    <mergeCell ref="H29:K31"/>
    <mergeCell ref="J12:K12"/>
    <mergeCell ref="H14:I14"/>
    <mergeCell ref="B16:E17"/>
    <mergeCell ref="H27:I27"/>
    <mergeCell ref="H24:I24"/>
    <mergeCell ref="H20:I21"/>
    <mergeCell ref="J20:K21"/>
    <mergeCell ref="F18:G18"/>
    <mergeCell ref="H19:K19"/>
    <mergeCell ref="L9:M11"/>
    <mergeCell ref="B32:E32"/>
    <mergeCell ref="F20:G23"/>
    <mergeCell ref="B21:C22"/>
    <mergeCell ref="B23:C24"/>
    <mergeCell ref="B25:C26"/>
    <mergeCell ref="D25:D26"/>
    <mergeCell ref="D21:D22"/>
    <mergeCell ref="D23:D24"/>
    <mergeCell ref="F32:G32"/>
    <mergeCell ref="H32:K32"/>
    <mergeCell ref="B2:G2"/>
    <mergeCell ref="F14:G14"/>
    <mergeCell ref="F12:G12"/>
    <mergeCell ref="F15:G15"/>
    <mergeCell ref="G25:I25"/>
    <mergeCell ref="H26:K26"/>
    <mergeCell ref="B18:E19"/>
    <mergeCell ref="F29:G31"/>
    <mergeCell ref="B14:E15"/>
  </mergeCells>
  <conditionalFormatting sqref="L29">
    <cfRule type="cellIs" priority="1" dxfId="0" operator="equal" stopIfTrue="1">
      <formula>"Velký meziroční rozdíl v množství dodávek"</formula>
    </cfRule>
  </conditionalFormatting>
  <conditionalFormatting sqref="F32:G32 B32">
    <cfRule type="expression" priority="2" dxfId="1" stopIfTrue="1">
      <formula>$H$15&lt;=0</formula>
    </cfRule>
  </conditionalFormatting>
  <conditionalFormatting sqref="F13:G13">
    <cfRule type="cellIs" priority="3" dxfId="2" operator="equal" stopIfTrue="1">
      <formula>"Prodáno z výroby více než vyrobeno"</formula>
    </cfRule>
  </conditionalFormatting>
  <conditionalFormatting sqref="Q12">
    <cfRule type="expression" priority="4" dxfId="2" stopIfTrue="1">
      <formula>$H$13&gt;$Q$12+$P$12</formula>
    </cfRule>
  </conditionalFormatting>
  <conditionalFormatting sqref="P12 H13:K13">
    <cfRule type="expression" priority="5" dxfId="2" stopIfTrue="1">
      <formula>$H$13&gt;$P$12+$Q$12</formula>
    </cfRule>
  </conditionalFormatting>
  <conditionalFormatting sqref="L20:M23">
    <cfRule type="cellIs" priority="6" dxfId="2" operator="equal" stopIfTrue="1">
      <formula>"Dodáno více než vyrobeno"</formula>
    </cfRule>
    <cfRule type="expression" priority="7" dxfId="3" stopIfTrue="1">
      <formula>$M$12=1</formula>
    </cfRule>
    <cfRule type="expression" priority="8" dxfId="4" stopIfTrue="1">
      <formula>$M$18=0</formula>
    </cfRule>
  </conditionalFormatting>
  <conditionalFormatting sqref="M14:M17">
    <cfRule type="expression" priority="9" dxfId="4" stopIfTrue="1">
      <formula>$M$18=1</formula>
    </cfRule>
    <cfRule type="expression" priority="10" dxfId="4" stopIfTrue="1">
      <formula>$M$12=1</formula>
    </cfRule>
    <cfRule type="expression" priority="11" dxfId="4" stopIfTrue="1">
      <formula>$M$12+$M$18+$M$19=0</formula>
    </cfRule>
  </conditionalFormatting>
  <conditionalFormatting sqref="B25:C26">
    <cfRule type="cellIs" priority="12" dxfId="5" operator="equal" stopIfTrue="1">
      <formula>"Pod úrovní"</formula>
    </cfRule>
    <cfRule type="cellIs" priority="13" dxfId="6" operator="equal" stopIfTrue="1">
      <formula>"Překročení úrovně"</formula>
    </cfRule>
  </conditionalFormatting>
  <conditionalFormatting sqref="D25:D26">
    <cfRule type="expression" priority="14" dxfId="7" stopIfTrue="1">
      <formula>$B$25="pod úrovní"</formula>
    </cfRule>
    <cfRule type="expression" priority="15" dxfId="6" stopIfTrue="1">
      <formula>$B$25="překročení úrovně"</formula>
    </cfRule>
  </conditionalFormatting>
  <conditionalFormatting sqref="G25:I25">
    <cfRule type="cellIs" priority="16" dxfId="8" operator="equal" stopIfTrue="1">
      <formula>" Vlastní spotřeba včetně ztráty"</formula>
    </cfRule>
  </conditionalFormatting>
  <conditionalFormatting sqref="J25:L25">
    <cfRule type="expression" priority="17" dxfId="8" stopIfTrue="1">
      <formula>$G$25=" Vlastní spotřeba včetně ztráty"</formula>
    </cfRule>
  </conditionalFormatting>
  <conditionalFormatting sqref="L26:M26">
    <cfRule type="expression" priority="18" dxfId="9" stopIfTrue="1">
      <formula>$H$13+$H$15+$H$17+$H$19+$J$13+$J$15+$J$17+$J$19+$M$25&gt;$P$29+$Q$29</formula>
    </cfRule>
    <cfRule type="expression" priority="19" dxfId="9" stopIfTrue="1">
      <formula>$H$26=""</formula>
    </cfRule>
    <cfRule type="expression" priority="20" dxfId="9" stopIfTrue="1">
      <formula>$G$25="Velké ztráty"</formula>
    </cfRule>
  </conditionalFormatting>
  <conditionalFormatting sqref="M25">
    <cfRule type="expression" priority="21" dxfId="9" stopIfTrue="1">
      <formula>$H$13+$H$15+$H$17+$H$19+$J$13+$J$15+$J$17+$J$19+$M$25&gt;$P$29+$Q$29</formula>
    </cfRule>
    <cfRule type="cellIs" priority="22" dxfId="9" operator="equal" stopIfTrue="1">
      <formula>0</formula>
    </cfRule>
    <cfRule type="expression" priority="23" dxfId="9" stopIfTrue="1">
      <formula>$G$25="Velké ztráty"</formula>
    </cfRule>
  </conditionalFormatting>
  <conditionalFormatting sqref="H22:K23">
    <cfRule type="expression" priority="24" dxfId="4" stopIfTrue="1">
      <formula>$P$29=0</formula>
    </cfRule>
    <cfRule type="expression" priority="25" dxfId="4" stopIfTrue="1">
      <formula>$Q$29=0</formula>
    </cfRule>
    <cfRule type="expression" priority="26" dxfId="4" stopIfTrue="1">
      <formula>$M$18=1</formula>
    </cfRule>
  </conditionalFormatting>
  <conditionalFormatting sqref="H32">
    <cfRule type="cellIs" priority="27" dxfId="8" operator="equal" stopIfTrue="1">
      <formula>"Žádná dodávka"</formula>
    </cfRule>
  </conditionalFormatting>
  <conditionalFormatting sqref="D21:D22">
    <cfRule type="expression" priority="28" dxfId="8" stopIfTrue="1">
      <formula>$D$21="Chyba"</formula>
    </cfRule>
    <cfRule type="expression" priority="29" dxfId="8" stopIfTrue="1">
      <formula>$D$21="Zadejte hodnoty"</formula>
    </cfRule>
  </conditionalFormatting>
  <conditionalFormatting sqref="D23:D24">
    <cfRule type="cellIs" priority="30" dxfId="8" operator="equal" stopIfTrue="1">
      <formula>"chyba"</formula>
    </cfRule>
    <cfRule type="expression" priority="31" dxfId="8" stopIfTrue="1">
      <formula>$D$23="Zadejte hodnoty"</formula>
    </cfRule>
  </conditionalFormatting>
  <printOptions horizontalCentered="1"/>
  <pageMargins left="0.3937007874015748" right="0.3937007874015748" top="0.7874015748031497" bottom="0.7874015748031497" header="0.7086614173228347" footer="0.7086614173228347"/>
  <pageSetup horizontalDpi="600" verticalDpi="600" orientation="landscape" paperSize="9" scale="97" r:id="rId1"/>
  <ignoredErrors>
    <ignoredError sqref="L17 L13 L15" formula="1"/>
    <ignoredError sqref="M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Energetický regulační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cenových úrovní tepelné energie</dc:title>
  <dc:subject>K cenovému rozhodnutí č. 9/2004</dc:subject>
  <dc:creator>Ing. Stanislav Večeřa</dc:creator>
  <cp:keywords/>
  <dc:description/>
  <cp:lastModifiedBy>stanislav vecera</cp:lastModifiedBy>
  <cp:lastPrinted>2007-12-14T08:57:54Z</cp:lastPrinted>
  <dcterms:created xsi:type="dcterms:W3CDTF">1997-01-24T11:07:25Z</dcterms:created>
  <dcterms:modified xsi:type="dcterms:W3CDTF">2007-12-19T10:24:10Z</dcterms:modified>
  <cp:category/>
  <cp:version/>
  <cp:contentType/>
  <cp:contentStatus/>
</cp:coreProperties>
</file>